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communityfirst.sharepoint.com/Shared Documents/Landfill Grants/Bradenstoke/Meetings/AGM 2026/AGM 2026 Papers/"/>
    </mc:Choice>
  </mc:AlternateContent>
  <xr:revisionPtr revIDLastSave="0" documentId="8_{D72F57C2-DBA2-4935-89F1-5AEA61E8C34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heet1" sheetId="12" r:id="rId1"/>
    <sheet name="Financial Workings 2526" sheetId="15" r:id="rId2"/>
    <sheet name=" Main Spreadsheet" sheetId="1" r:id="rId3"/>
    <sheet name="Sheet2" sheetId="13" r:id="rId4"/>
    <sheet name=" Covid 19 Relief Fund 2020" sheetId="3" r:id="rId5"/>
    <sheet name="Covid 19 Relief Fund 2021" sheetId="4" r:id="rId6"/>
    <sheet name=" Cost of Living Grant - 2022" sheetId="6" r:id="rId7"/>
    <sheet name="Cost of Living Grant - 2023" sheetId="10" r:id="rId8"/>
    <sheet name="Cost of Living Grant 2024" sheetId="11" r:id="rId9"/>
    <sheet name="Sheet3" sheetId="14" r:id="rId10"/>
    <sheet name="Movement 01.09.22 - 31.08.23" sheetId="9" r:id="rId11"/>
  </sheets>
  <definedNames>
    <definedName name="_Hlk52185009" localSheetId="1">'Financial Workings 2526'!$A$28</definedName>
    <definedName name="_xlnm.Print_Area" localSheetId="2">' Main Spreadsheet'!$A$3:$X$131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0" i="1" l="1"/>
  <c r="C128" i="1"/>
  <c r="V126" i="1"/>
  <c r="U123" i="1"/>
  <c r="V123" i="1" s="1"/>
  <c r="U124" i="1"/>
  <c r="V124" i="1" s="1"/>
  <c r="C30" i="15"/>
  <c r="C34" i="15"/>
  <c r="H30" i="15"/>
  <c r="C35" i="15" s="1"/>
  <c r="I124" i="1"/>
  <c r="K124" i="1"/>
  <c r="C129" i="1"/>
  <c r="I122" i="1"/>
  <c r="K122" i="1" s="1"/>
  <c r="I121" i="1"/>
  <c r="K121" i="1" s="1"/>
  <c r="I120" i="1"/>
  <c r="I119" i="1"/>
  <c r="K119" i="1" s="1"/>
  <c r="I118" i="1"/>
  <c r="K118" i="1" s="1"/>
  <c r="I117" i="1"/>
  <c r="K117" i="1" s="1"/>
  <c r="I116" i="1"/>
  <c r="K116" i="1" s="1"/>
  <c r="I115" i="1"/>
  <c r="K115" i="1" s="1"/>
  <c r="I114" i="1"/>
  <c r="K114" i="1" s="1"/>
  <c r="I113" i="1"/>
  <c r="K113" i="1" s="1"/>
  <c r="I112" i="1"/>
  <c r="K112" i="1" s="1"/>
  <c r="I111" i="1"/>
  <c r="K111" i="1" s="1"/>
  <c r="I110" i="1"/>
  <c r="K110" i="1" s="1"/>
  <c r="I109" i="1"/>
  <c r="K109" i="1" s="1"/>
  <c r="J107" i="1"/>
  <c r="H107" i="1"/>
  <c r="E107" i="1"/>
  <c r="H91" i="1"/>
  <c r="E91" i="1"/>
  <c r="W91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3" i="1"/>
  <c r="V93" i="1" s="1"/>
  <c r="U94" i="1"/>
  <c r="V94" i="1" s="1"/>
  <c r="U95" i="1"/>
  <c r="V95" i="1" s="1"/>
  <c r="U96" i="1"/>
  <c r="V96" i="1" s="1"/>
  <c r="U97" i="1"/>
  <c r="V97" i="1" s="1"/>
  <c r="U98" i="1"/>
  <c r="U99" i="1"/>
  <c r="V99" i="1" s="1"/>
  <c r="U100" i="1"/>
  <c r="V100" i="1" s="1"/>
  <c r="U101" i="1"/>
  <c r="V101" i="1" s="1"/>
  <c r="U102" i="1"/>
  <c r="V102" i="1" s="1"/>
  <c r="U103" i="1"/>
  <c r="V103" i="1" s="1"/>
  <c r="U104" i="1"/>
  <c r="V104" i="1" s="1"/>
  <c r="U105" i="1"/>
  <c r="V105" i="1" s="1"/>
  <c r="U106" i="1"/>
  <c r="V106" i="1" s="1"/>
  <c r="U109" i="1"/>
  <c r="V109" i="1" s="1"/>
  <c r="U110" i="1"/>
  <c r="V110" i="1" s="1"/>
  <c r="U111" i="1"/>
  <c r="V111" i="1" s="1"/>
  <c r="U112" i="1"/>
  <c r="V112" i="1" s="1"/>
  <c r="U113" i="1"/>
  <c r="V113" i="1" s="1"/>
  <c r="U114" i="1"/>
  <c r="V114" i="1" s="1"/>
  <c r="U115" i="1"/>
  <c r="V115" i="1" s="1"/>
  <c r="U116" i="1"/>
  <c r="V116" i="1" s="1"/>
  <c r="U117" i="1"/>
  <c r="V117" i="1" s="1"/>
  <c r="U118" i="1"/>
  <c r="V118" i="1" s="1"/>
  <c r="U119" i="1"/>
  <c r="V119" i="1" s="1"/>
  <c r="U120" i="1"/>
  <c r="V120" i="1" s="1"/>
  <c r="U121" i="1"/>
  <c r="V121" i="1" s="1"/>
  <c r="U122" i="1"/>
  <c r="V122" i="1" s="1"/>
  <c r="U77" i="1"/>
  <c r="I77" i="1"/>
  <c r="J75" i="1"/>
  <c r="H75" i="1"/>
  <c r="E75" i="1"/>
  <c r="V75" i="1"/>
  <c r="U75" i="1"/>
  <c r="J64" i="1"/>
  <c r="H64" i="1"/>
  <c r="E64" i="1"/>
  <c r="J58" i="1"/>
  <c r="H58" i="1"/>
  <c r="E58" i="1"/>
  <c r="J49" i="1"/>
  <c r="H49" i="1"/>
  <c r="E49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4" i="1"/>
  <c r="K73" i="1"/>
  <c r="K72" i="1"/>
  <c r="K71" i="1"/>
  <c r="K70" i="1"/>
  <c r="K69" i="1"/>
  <c r="K68" i="1"/>
  <c r="K67" i="1"/>
  <c r="K66" i="1"/>
  <c r="K63" i="1"/>
  <c r="K62" i="1"/>
  <c r="K61" i="1"/>
  <c r="K60" i="1"/>
  <c r="K57" i="1"/>
  <c r="K56" i="1"/>
  <c r="K55" i="1"/>
  <c r="K54" i="1"/>
  <c r="K53" i="1"/>
  <c r="K52" i="1"/>
  <c r="K51" i="1"/>
  <c r="K48" i="1"/>
  <c r="K47" i="1"/>
  <c r="K46" i="1"/>
  <c r="K45" i="1"/>
  <c r="K44" i="1"/>
  <c r="K43" i="1"/>
  <c r="K42" i="1"/>
  <c r="D29" i="1"/>
  <c r="D40" i="1" s="1"/>
  <c r="V40" i="1"/>
  <c r="V49" i="1" s="1"/>
  <c r="V58" i="1" s="1"/>
  <c r="V64" i="1" s="1"/>
  <c r="U40" i="1"/>
  <c r="U49" i="1" s="1"/>
  <c r="U58" i="1" s="1"/>
  <c r="U64" i="1" s="1"/>
  <c r="J40" i="1"/>
  <c r="H40" i="1"/>
  <c r="K39" i="1"/>
  <c r="K38" i="1"/>
  <c r="K37" i="1"/>
  <c r="K36" i="1"/>
  <c r="K35" i="1"/>
  <c r="K34" i="1"/>
  <c r="K33" i="1"/>
  <c r="K32" i="1"/>
  <c r="K31" i="1"/>
  <c r="V29" i="1"/>
  <c r="U29" i="1"/>
  <c r="H29" i="1"/>
  <c r="K27" i="1"/>
  <c r="K28" i="1"/>
  <c r="V18" i="1"/>
  <c r="U18" i="1"/>
  <c r="E18" i="1"/>
  <c r="K12" i="1"/>
  <c r="A8" i="13"/>
  <c r="I45" i="12"/>
  <c r="G45" i="12"/>
  <c r="F45" i="12"/>
  <c r="I38" i="12"/>
  <c r="G28" i="12"/>
  <c r="F28" i="12"/>
  <c r="H28" i="12" s="1"/>
  <c r="G25" i="12"/>
  <c r="F13" i="12"/>
  <c r="E13" i="12"/>
  <c r="D22" i="11"/>
  <c r="F17" i="9"/>
  <c r="C36" i="15" l="1"/>
  <c r="K120" i="1"/>
  <c r="V98" i="1"/>
  <c r="W107" i="1" s="1"/>
  <c r="U107" i="1"/>
  <c r="L107" i="1"/>
  <c r="U91" i="1"/>
  <c r="K77" i="1"/>
  <c r="J91" i="1"/>
  <c r="L91" i="1" s="1"/>
  <c r="L75" i="1"/>
  <c r="L64" i="1"/>
  <c r="L58" i="1"/>
  <c r="L49" i="1"/>
  <c r="L40" i="1"/>
  <c r="G13" i="12"/>
  <c r="E20" i="6"/>
  <c r="C26" i="4"/>
  <c r="C23" i="4"/>
  <c r="K14" i="1" l="1"/>
  <c r="K11" i="1"/>
  <c r="K10" i="1"/>
  <c r="K9" i="1"/>
  <c r="K8" i="1"/>
  <c r="K6" i="1"/>
  <c r="I14" i="1"/>
  <c r="I15" i="1"/>
  <c r="I16" i="1"/>
  <c r="I26" i="1" l="1"/>
  <c r="K26" i="1" s="1"/>
  <c r="I25" i="1"/>
  <c r="K25" i="1" s="1"/>
  <c r="I24" i="1"/>
  <c r="K24" i="1" s="1"/>
  <c r="I23" i="1"/>
  <c r="K23" i="1" s="1"/>
  <c r="I22" i="1"/>
  <c r="K22" i="1" s="1"/>
  <c r="I21" i="1"/>
  <c r="K21" i="1" s="1"/>
  <c r="I20" i="1"/>
  <c r="I17" i="1"/>
  <c r="I13" i="1"/>
  <c r="I11" i="1"/>
  <c r="I10" i="1"/>
  <c r="I9" i="1"/>
  <c r="I7" i="1"/>
  <c r="G8" i="1"/>
  <c r="G12" i="1"/>
  <c r="I12" i="1" s="1"/>
  <c r="K20" i="1" l="1"/>
  <c r="J29" i="1"/>
  <c r="L29" i="1" s="1"/>
  <c r="I8" i="1"/>
  <c r="G6" i="1"/>
  <c r="H18" i="1" s="1"/>
  <c r="I6" i="1" l="1"/>
  <c r="J18" i="1" s="1"/>
  <c r="L18" i="1" l="1"/>
</calcChain>
</file>

<file path=xl/sharedStrings.xml><?xml version="1.0" encoding="utf-8"?>
<sst xmlns="http://schemas.openxmlformats.org/spreadsheetml/2006/main" count="738" uniqueCount="356">
  <si>
    <t>Grants Review Sheet</t>
  </si>
  <si>
    <t>Project Ref</t>
  </si>
  <si>
    <t>Description</t>
  </si>
  <si>
    <t>FGA date submitted</t>
  </si>
  <si>
    <t>Grant request</t>
  </si>
  <si>
    <t>Decision</t>
  </si>
  <si>
    <t>Total grants awarded</t>
  </si>
  <si>
    <t>Admin fees</t>
  </si>
  <si>
    <t>Funds claimed</t>
  </si>
  <si>
    <t>Funds unclaimed</t>
  </si>
  <si>
    <t>Notes</t>
  </si>
  <si>
    <t>CF requested approval for  admin fee</t>
  </si>
  <si>
    <t>CF Transferred Amin Fee</t>
  </si>
  <si>
    <t>Fund Set up fee (one off)</t>
  </si>
  <si>
    <t>Bradenstoke VH Low Energy Heating</t>
  </si>
  <si>
    <t>Bradenstoke Surgery</t>
  </si>
  <si>
    <t>Declined</t>
  </si>
  <si>
    <t>Not supported</t>
  </si>
  <si>
    <t>St Michaels Hall-Disabled toilet facilities</t>
  </si>
  <si>
    <t>Christian Malford School - Outdoor learning area</t>
  </si>
  <si>
    <t>Goatacre VH - changing rooms &amp; toilet improvements</t>
  </si>
  <si>
    <t>Lyneham VH - Toilet improvements</t>
  </si>
  <si>
    <t>St Johns Footpath</t>
  </si>
  <si>
    <t>Dauntsey Vale Link Scheme</t>
  </si>
  <si>
    <t>Unclear how we could support this</t>
  </si>
  <si>
    <t>Foxham Reading Room and VH Bar Refurbishment</t>
  </si>
  <si>
    <t>Works started 19/11/2018</t>
  </si>
  <si>
    <t xml:space="preserve">Marquee Hire </t>
  </si>
  <si>
    <t>Mauds Heath Monument</t>
  </si>
  <si>
    <t>Project had started</t>
  </si>
  <si>
    <t>Moravian Church</t>
  </si>
  <si>
    <t>Awaiting revised full grant app (18/12/2017)</t>
  </si>
  <si>
    <t>Lyneham Scout Hut</t>
  </si>
  <si>
    <t>Lyneham Methodist</t>
  </si>
  <si>
    <t>Awaiting further quote</t>
  </si>
  <si>
    <t>Music Event</t>
  </si>
  <si>
    <t>CM Allotments</t>
  </si>
  <si>
    <t>cheque sent 16.05.19 - closed</t>
  </si>
  <si>
    <t>Bremhill Parish History</t>
  </si>
  <si>
    <t>project paid 15.08.19 (BACS from CF)</t>
  </si>
  <si>
    <t>Lyneham St Michaels Heaters</t>
  </si>
  <si>
    <t>REME Museum event</t>
  </si>
  <si>
    <t>Lyneham Primary School Forest School</t>
  </si>
  <si>
    <t>Yes</t>
  </si>
  <si>
    <t>project paid</t>
  </si>
  <si>
    <t>15.08.19</t>
  </si>
  <si>
    <t>15.8.19</t>
  </si>
  <si>
    <t>Lyneham VH New entrance doors</t>
  </si>
  <si>
    <t>cheque sent 25.04.19</t>
  </si>
  <si>
    <t>Goatacre CC</t>
  </si>
  <si>
    <t>project paid 07.08.19 (BACS from CF)</t>
  </si>
  <si>
    <t>Maud Heath Signs</t>
  </si>
  <si>
    <t>project paid 01.09.20 (BACS from CF)</t>
  </si>
  <si>
    <t>Christian Malford VH - lighting</t>
  </si>
  <si>
    <t>Withdrawn</t>
  </si>
  <si>
    <t>Embarking on new build 21.10.20</t>
  </si>
  <si>
    <t>Bradenstoke VH wall repairs</t>
  </si>
  <si>
    <t>cheque sent 13.05.19</t>
  </si>
  <si>
    <t>Foxham Reading Room - structural works</t>
  </si>
  <si>
    <t>£4,000 paid 06.09.23</t>
  </si>
  <si>
    <t>29.09.20</t>
  </si>
  <si>
    <t>Tytherton Village Hall</t>
  </si>
  <si>
    <t>cheque sent 05.06.19</t>
  </si>
  <si>
    <t>Bradenstoke St Mary's Church</t>
  </si>
  <si>
    <t>Lyneham Memorial Hall Garden</t>
  </si>
  <si>
    <t>Project paid sept/oct 20</t>
  </si>
  <si>
    <t>09.12.19</t>
  </si>
  <si>
    <t>11.12.19</t>
  </si>
  <si>
    <t>Bremhill St Martin's Church North Wall Project</t>
  </si>
  <si>
    <t>Project paid 10.11.20 (BACS)</t>
  </si>
  <si>
    <t>Goatacre Cricket Club</t>
  </si>
  <si>
    <t>24.09.20</t>
  </si>
  <si>
    <t>Hilmarton Primary School</t>
  </si>
  <si>
    <t>Bradenstoke Lights</t>
  </si>
  <si>
    <t>Lyneham Village Hall - Drainage</t>
  </si>
  <si>
    <t>YMCA Little Ducklings</t>
  </si>
  <si>
    <t>Lyneham St Michael's Church Roof</t>
  </si>
  <si>
    <t>Christian Malford PC SID</t>
  </si>
  <si>
    <t>03.03.22</t>
  </si>
  <si>
    <t>Christian Malford Recreation Gound Solar Clock</t>
  </si>
  <si>
    <t>resubmitting application</t>
  </si>
  <si>
    <t>Bremhill Village hall ECO Heating</t>
  </si>
  <si>
    <t xml:space="preserve">waiting </t>
  </si>
  <si>
    <t>New Tytherton Village Hall</t>
  </si>
  <si>
    <t>Lyneham Village Hall Roof</t>
  </si>
  <si>
    <t>YMCA Little Ducklings 2 - Garden</t>
  </si>
  <si>
    <t>Project paid 04.01.22</t>
  </si>
  <si>
    <t>Foxham St John The Bapist Church Rewiring</t>
  </si>
  <si>
    <t>Christian Malford Cricket Club</t>
  </si>
  <si>
    <t>Christian Malford Village Hall</t>
  </si>
  <si>
    <t>This project has taken 4 years to be approved - was approved 22.01.26 - still awaiting quotes!!</t>
  </si>
  <si>
    <t>Hilmarton Jubilee Play Park</t>
  </si>
  <si>
    <t>Project paid 17.01.23</t>
  </si>
  <si>
    <t>18.01.23</t>
  </si>
  <si>
    <t>19.01.23</t>
  </si>
  <si>
    <t>Lyneham Methodist Church Car Park</t>
  </si>
  <si>
    <t>Project Paid 13.10.22</t>
  </si>
  <si>
    <t xml:space="preserve">Lyneham Primary School  </t>
  </si>
  <si>
    <t>Project paid £5,897.50        02.12.22</t>
  </si>
  <si>
    <t>Lyneham Community Centre</t>
  </si>
  <si>
    <t>Project Paid 05.06.23</t>
  </si>
  <si>
    <t>YMCA Little Ducklings Community Larder</t>
  </si>
  <si>
    <t>Bradenstoke Community Marquee</t>
  </si>
  <si>
    <t>Project Paid 11.04.23</t>
  </si>
  <si>
    <t>30.08.23</t>
  </si>
  <si>
    <t>Foxham Oriel Bridge</t>
  </si>
  <si>
    <t>Bremzero</t>
  </si>
  <si>
    <t xml:space="preserve"> Bremhill Vales Farmers Group</t>
  </si>
  <si>
    <t>Awaiting organisation registration</t>
  </si>
  <si>
    <t>Wessex Waterways - Equipment for ongoinbg canal restoration</t>
  </si>
  <si>
    <t>Project part paid 11.01.24</t>
  </si>
  <si>
    <t>Christian Malford CC - Square Improvements</t>
  </si>
  <si>
    <t>Project paid 24.10.23</t>
  </si>
  <si>
    <t>24.01.24</t>
  </si>
  <si>
    <t>Lyneham Church Hall Windows and Doors</t>
  </si>
  <si>
    <t>1st Lyneham Scouts - Camping Equipment</t>
  </si>
  <si>
    <t>Waiting for 2 x quotes</t>
  </si>
  <si>
    <t>Bremzero (2nd Application)</t>
  </si>
  <si>
    <t>Project Paid 26.09.23</t>
  </si>
  <si>
    <t>Goatacre Cricket Club 4</t>
  </si>
  <si>
    <t>26.09.24</t>
  </si>
  <si>
    <t>Dauntsey PC - Recreation Ground</t>
  </si>
  <si>
    <t>Bradenstoke Village Hall Roof</t>
  </si>
  <si>
    <t>Clyffe Pypard Village Hall - LED Lighting</t>
  </si>
  <si>
    <t>Bradenstoke Tudor Houses</t>
  </si>
  <si>
    <t>Tockenham Village Hall</t>
  </si>
  <si>
    <t>Christian Malford PC - Play Park</t>
  </si>
  <si>
    <t>26.09.24.</t>
  </si>
  <si>
    <t>Goatacre Village Hall - Heating /Cooling unit</t>
  </si>
  <si>
    <t>Wessex Waterways - Flail for Tractor</t>
  </si>
  <si>
    <t>Bremhill Vale Farmers Group - Moths</t>
  </si>
  <si>
    <t>31.08.25</t>
  </si>
  <si>
    <t>New Tytherton Village Hall - Solar Panels</t>
  </si>
  <si>
    <t>Avon Needs Trees</t>
  </si>
  <si>
    <t>Christian Malford CC - Solar Powered Water Pump</t>
  </si>
  <si>
    <t>Lyneham Alzheimers Society</t>
  </si>
  <si>
    <t>Clyffe Pypard Village Hall - Hot Water System</t>
  </si>
  <si>
    <t>Bremhill Paruish Council - Defib for Tytherton</t>
  </si>
  <si>
    <t>Goatacre Cricket Club 5 - Mowers</t>
  </si>
  <si>
    <t>Bremhill Vale Farmers Group - Raptor Monitoring</t>
  </si>
  <si>
    <t>Goatacre Village Hall - Solar Panels</t>
  </si>
  <si>
    <t>Lyneham Scout and Guide 2024</t>
  </si>
  <si>
    <t>Bremhill St Martin's Church Drainage</t>
  </si>
  <si>
    <t>Bushton and Clyffe Pypard Produce Show</t>
  </si>
  <si>
    <t>Tockenham PC - Play Equipment</t>
  </si>
  <si>
    <t>Tockenham Village Hall - Water Heating and Hand Driers</t>
  </si>
  <si>
    <t>Clyffe Pypard &amp; Bushton Village Hall - Notice Board</t>
  </si>
  <si>
    <t>BremZero</t>
  </si>
  <si>
    <t>£1,129.73 paid (part  Payment) 22.01.26</t>
  </si>
  <si>
    <t>Foxham St John The Bapist Church - Project Paint</t>
  </si>
  <si>
    <t>Clyffe Pypard and Bushton Footpath Improvements</t>
  </si>
  <si>
    <t>Dauntsey Church Bell Tower Restoration and Improvements</t>
  </si>
  <si>
    <t>Clyffe Pypard and Bushton V Hall - Heating System Upgrade</t>
  </si>
  <si>
    <t>Bradenstoke Village Hall - Windows and Redecoration</t>
  </si>
  <si>
    <t>Tockenham PC Walkie Talkies</t>
  </si>
  <si>
    <t>MOD Lyneham Community Centre Project</t>
  </si>
  <si>
    <t>TOTALS</t>
  </si>
  <si>
    <t xml:space="preserve"> </t>
  </si>
  <si>
    <t>Covid 19 Relief Fund 2020</t>
  </si>
  <si>
    <t>Admin fee</t>
  </si>
  <si>
    <t>Total</t>
  </si>
  <si>
    <t>Covid 19 Relief Fund 2021</t>
  </si>
  <si>
    <t>013 Hilmarton Community Room Covid 19 Fund 2021</t>
  </si>
  <si>
    <t>014 Bradenstoke Village Hall Covid 19 Fund 2021</t>
  </si>
  <si>
    <t>015 Lyneham Scout and Guide Association Covid 19 2021</t>
  </si>
  <si>
    <t>016 Lyneham Church Hall Covid 19 Fund 2021</t>
  </si>
  <si>
    <t>017 Tytherton Village Hall Covid 19 Fund 2021</t>
  </si>
  <si>
    <t>018 Foxham Reading Rooms Covid 19 Fund 2021</t>
  </si>
  <si>
    <t>019 Goatacre Cricket Club Covid 19 Fund 2021</t>
  </si>
  <si>
    <t>020 Goatacre Village Hall Covid 19 Fund 2021</t>
  </si>
  <si>
    <t>021 Lyneham Methodist Church Covid 19 Fund 2021</t>
  </si>
  <si>
    <t>022 Lyneham Village Hall Covid 19 Fund 2021</t>
  </si>
  <si>
    <t>023 Hilmarton Parish Church Hall Covid 19 Fund 2021</t>
  </si>
  <si>
    <t>024 Christian Malford All Saints Church Covid 19 Fund 2021</t>
  </si>
  <si>
    <t>025 Bfremhill Village Hall Covid 19 Fund 2021</t>
  </si>
  <si>
    <t>026 Christian Malford Village hall Covid Relief Fund 2021</t>
  </si>
  <si>
    <t>027 Lyneham Guiding Covid Relief Fund 2021</t>
  </si>
  <si>
    <t>028 1st Lyneham Scout Group Covid 19 Fund 2021</t>
  </si>
  <si>
    <t>Cost Of Living Grant 2022</t>
  </si>
  <si>
    <t>Lyneham Scout and Guide Association</t>
  </si>
  <si>
    <t>02.12.22</t>
  </si>
  <si>
    <t>Foxham Reading Rooms</t>
  </si>
  <si>
    <t>Giatacre Village Hall</t>
  </si>
  <si>
    <t>Hilmarton C hurch Hall</t>
  </si>
  <si>
    <t>Hilmarton Community Association</t>
  </si>
  <si>
    <t>Lyneham Village Hall</t>
  </si>
  <si>
    <t>Bremhill Village Hall</t>
  </si>
  <si>
    <t>Bradenstoke Village Hall</t>
  </si>
  <si>
    <t>Lyneham Church Hall</t>
  </si>
  <si>
    <t>Christian Malford All Saints Church</t>
  </si>
  <si>
    <t>Lyneham Methodist Church Hall</t>
  </si>
  <si>
    <t>Cost Of Living Grant 2023</t>
  </si>
  <si>
    <t>14.12.23</t>
  </si>
  <si>
    <t>Hilmarton Community Room</t>
  </si>
  <si>
    <t>Hilmarton Church Hall</t>
  </si>
  <si>
    <t>Goatacre Village Hall</t>
  </si>
  <si>
    <t>Lyneham Methodist Church</t>
  </si>
  <si>
    <t>Lyneham Scouts and Guides Association</t>
  </si>
  <si>
    <t>15.12.23</t>
  </si>
  <si>
    <t>East Tytherton Community Hall</t>
  </si>
  <si>
    <t>02.01.24</t>
  </si>
  <si>
    <t>Not yet claimed</t>
  </si>
  <si>
    <t>Cost of Living Grants 2024</t>
  </si>
  <si>
    <t>27.11.24</t>
  </si>
  <si>
    <t>Christian Malford V Hall</t>
  </si>
  <si>
    <t>27..11.24</t>
  </si>
  <si>
    <t>Lyneham V Hall</t>
  </si>
  <si>
    <t>Christian Malford Sports and Recreation</t>
  </si>
  <si>
    <t>Clyffe Pypard and Bushton Village Hall</t>
  </si>
  <si>
    <t>Lyneham Guides and Scouts</t>
  </si>
  <si>
    <t>18.12.24</t>
  </si>
  <si>
    <t>Hilmarton Community Hall</t>
  </si>
  <si>
    <t>06.01.25</t>
  </si>
  <si>
    <t>Claimed 31.08.25</t>
  </si>
  <si>
    <t>Accounts 01.09.22 - 31.08.23</t>
  </si>
  <si>
    <t>B/BWD</t>
  </si>
  <si>
    <t>Income</t>
  </si>
  <si>
    <t>Total Income</t>
  </si>
  <si>
    <t>Expenditure</t>
  </si>
  <si>
    <t>Grants Paid 01.09.22-31.08.23</t>
  </si>
  <si>
    <t xml:space="preserve">Cost of living Grant </t>
  </si>
  <si>
    <t>Admin</t>
  </si>
  <si>
    <t>Total Expenditure</t>
  </si>
  <si>
    <t>1=</t>
  </si>
  <si>
    <t>Balance</t>
  </si>
  <si>
    <t>Claim Paid 18/02/2026</t>
  </si>
  <si>
    <t>Project paid 10.12.25</t>
  </si>
  <si>
    <t>Lyneham Scout &amp; Guide HQ</t>
  </si>
  <si>
    <t>Claim paid 06/05/2026</t>
  </si>
  <si>
    <t>Clyffe Pypard Defibrillator</t>
  </si>
  <si>
    <t>Tockenham Village Hall New Heating System</t>
  </si>
  <si>
    <t>Claimed 19/05/2026</t>
  </si>
  <si>
    <t>6367 paid 04/6/2026 underspend of £150</t>
  </si>
  <si>
    <t>waiting on applicant</t>
  </si>
  <si>
    <t>Foxham Defibrillator</t>
  </si>
  <si>
    <t>EOI 30/06/2026</t>
  </si>
  <si>
    <t>Goatacre Village Hall Carpark resurfacing</t>
  </si>
  <si>
    <t>EO! 01/07/2026</t>
  </si>
  <si>
    <t>This is on hold for the foreseeable as the applicant is very unwell.</t>
  </si>
  <si>
    <t>Awaiting Full Application</t>
  </si>
  <si>
    <t>No</t>
  </si>
  <si>
    <t>Project</t>
  </si>
  <si>
    <t>Application</t>
  </si>
  <si>
    <t>Asked</t>
  </si>
  <si>
    <t>Awarded</t>
  </si>
  <si>
    <t>This years Project Total from 1/11/2025</t>
  </si>
  <si>
    <t>Clyffe Pypard and Bushton  Village Hall Acoustic treatment</t>
  </si>
  <si>
    <t>Project paid 5/2/24</t>
  </si>
  <si>
    <t>Project paid 12/03/2024</t>
  </si>
  <si>
    <t>Project Paid 22/01/2025</t>
  </si>
  <si>
    <t>Project paid 30/04/2024</t>
  </si>
  <si>
    <t>Project paid 04/03/2025</t>
  </si>
  <si>
    <t>Project paid 04/04/2025</t>
  </si>
  <si>
    <t>Project paid 26/06/2024</t>
  </si>
  <si>
    <t>Paid 9/12/2025 10/06/2026</t>
  </si>
  <si>
    <t>Project paid 14/08/2025</t>
  </si>
  <si>
    <t>Project paid £860.18 04/03/2025 2097.82  14/08/2025</t>
  </si>
  <si>
    <t>Project Paid 18/03/2025</t>
  </si>
  <si>
    <t>Project Paid 14/01/2025</t>
  </si>
  <si>
    <t>£400 paid 25/03/2025 £600 paid 27/01/2026</t>
  </si>
  <si>
    <t>Project paid 18/03/2025</t>
  </si>
  <si>
    <t>Project Paid 24/02/2026</t>
  </si>
  <si>
    <t>£358.00 paid (part payment) 5/06/2025</t>
  </si>
  <si>
    <t>Project paid 18/011/2025</t>
  </si>
  <si>
    <t>Project Underspend 3/3/2026</t>
  </si>
  <si>
    <t>£1,129.73 paid (part  Payment) 27.01.26</t>
  </si>
  <si>
    <t>Project paid 10/12/2025</t>
  </si>
  <si>
    <t>Not paid</t>
  </si>
  <si>
    <t>Project Paid 27/05/2026 19/05/2026</t>
  </si>
  <si>
    <t>Project Paid 07/05/2026 &amp; 14/07/2026</t>
  </si>
  <si>
    <t>6367 paid 10/6/2026 underspend of £150</t>
  </si>
  <si>
    <t>Full Grant Application Date</t>
  </si>
  <si>
    <t>Amount of Grant requested</t>
  </si>
  <si>
    <t>Bradenstoke Financial Year 1st September to 31st August</t>
  </si>
  <si>
    <t>Granted</t>
  </si>
  <si>
    <t>Pending</t>
  </si>
  <si>
    <t>Claim 1</t>
  </si>
  <si>
    <t>Claim 1 Paid</t>
  </si>
  <si>
    <t>Claim 2</t>
  </si>
  <si>
    <t>Claim 2 Paid</t>
  </si>
  <si>
    <t xml:space="preserve">Claim 3 </t>
  </si>
  <si>
    <t>Claim 3 Paid</t>
  </si>
  <si>
    <t xml:space="preserve">Claim 4 </t>
  </si>
  <si>
    <t>Claim 4 Paid</t>
  </si>
  <si>
    <t>Total Amount Paid</t>
  </si>
  <si>
    <t>Total Requested from Bradenstoke</t>
  </si>
  <si>
    <t>Totals</t>
  </si>
  <si>
    <t>Unclaimed</t>
  </si>
  <si>
    <t>Carried Forward</t>
  </si>
  <si>
    <t>07/18/2019</t>
  </si>
  <si>
    <t>01/0/2020</t>
  </si>
  <si>
    <t>12/03.2024</t>
  </si>
  <si>
    <t>Project unclaimed 28/7/2026 reconcilliation</t>
  </si>
  <si>
    <t>29/072025</t>
  </si>
  <si>
    <t>Project unclaimed 28/07/2026 reconcilliation</t>
  </si>
  <si>
    <t>14/0825</t>
  </si>
  <si>
    <t>Total of Grants Requested</t>
  </si>
  <si>
    <t>Total of Grants Awarded</t>
  </si>
  <si>
    <t>Total of Admin Fees</t>
  </si>
  <si>
    <t>£500 admin claimed - amount raised from £5,000 to £10,000 - £500 left to claim Project Paid 29/07/2025</t>
  </si>
  <si>
    <t>This project originally applied for £3,800 so £380 was charged as admin Project paid 15/10/2025</t>
  </si>
  <si>
    <t>Allocated Unclaimed</t>
  </si>
  <si>
    <t>Total Unclaimed</t>
  </si>
  <si>
    <t>This is continuation funding</t>
  </si>
  <si>
    <t>Christian Malford Village Hall Futher £20k funding</t>
  </si>
  <si>
    <t>Project paid 13/10/2026</t>
  </si>
  <si>
    <t>CAPITAL INCOME</t>
  </si>
  <si>
    <t>EXPENDITURE</t>
  </si>
  <si>
    <t>Date</t>
  </si>
  <si>
    <t>Reference</t>
  </si>
  <si>
    <t>Amount</t>
  </si>
  <si>
    <t>Payee</t>
  </si>
  <si>
    <t>Reason</t>
  </si>
  <si>
    <t>Brought Forward</t>
  </si>
  <si>
    <t>BACS</t>
  </si>
  <si>
    <t>Various Community Groups (see spreadsheet)</t>
  </si>
  <si>
    <t>Grant</t>
  </si>
  <si>
    <t>73 – Christian Malford Cricket Club</t>
  </si>
  <si>
    <t>Internal Transfer (en bloc)</t>
  </si>
  <si>
    <t>Community First</t>
  </si>
  <si>
    <t>Funding from DIO</t>
  </si>
  <si>
    <t>Total Capital Income</t>
  </si>
  <si>
    <t>Total Held</t>
  </si>
  <si>
    <t>Request</t>
  </si>
  <si>
    <t>Web site domain fee</t>
  </si>
  <si>
    <t>83 Tockenham Play Equipment</t>
  </si>
  <si>
    <t>72 Avon Needs Trees</t>
  </si>
  <si>
    <t xml:space="preserve">87 Foxham St John The Baptist Church Project Paint </t>
  </si>
  <si>
    <t>86 Brem Zero</t>
  </si>
  <si>
    <t>92 Tockenham PC Walkie Talkies</t>
  </si>
  <si>
    <t>85 Clyffe Pypard and Bushton Village Hall - Notice Boards</t>
  </si>
  <si>
    <t>91 Bradenstoke Village Hall - Windows</t>
  </si>
  <si>
    <t>90 Clyffe Pypard &amp; Bushton Village Hall - Heating work</t>
  </si>
  <si>
    <t>93 MOD Lyneham Community Centre - Sheds &amp; Fencing</t>
  </si>
  <si>
    <t>84 Tockenham Village Hall - Water Heating Driers</t>
  </si>
  <si>
    <t>78 Bremhill Vales Farmer's Group - Owl boxes - Raptor Project</t>
  </si>
  <si>
    <t>81 Bremhill PCC St Martin's Church -Drainage</t>
  </si>
  <si>
    <t>Balance B/FWD</t>
  </si>
  <si>
    <t>Held Reserve</t>
  </si>
  <si>
    <t>Cost of Living Grants 2024 x 13 (£1,500)</t>
  </si>
  <si>
    <t>Transfer</t>
  </si>
  <si>
    <t>Bradenstoke Pot 30/08/2026</t>
  </si>
  <si>
    <t>Less Winter Fuel Admin £1,900</t>
  </si>
  <si>
    <t>Total Pot as of 31/08/2026</t>
  </si>
  <si>
    <t>001 Lyneham Church Hall - Covid-19 Fund</t>
  </si>
  <si>
    <t>002 Goatacre Village Hall - Covid 19 Fund</t>
  </si>
  <si>
    <t>003 Goatacre Cricket Club -  Covid 19 Fund</t>
  </si>
  <si>
    <t>004 Hilmarton Church Hall - Covid 19 Fund</t>
  </si>
  <si>
    <t>005 Hilmarton Community Association - Covid 19 Fund</t>
  </si>
  <si>
    <t>006 Foxham Village Hall - Covid 19 Fund</t>
  </si>
  <si>
    <t>007 Bremhill Village Hall - Covid 19 Fund</t>
  </si>
  <si>
    <t>008 Lyneham Village Hall - Covid 19 Fund</t>
  </si>
  <si>
    <t>009 Tytherton Village Hall - Covid 19 Fund</t>
  </si>
  <si>
    <t>010 Bradenstoke VH &amp; RC - Covid 19 Fund</t>
  </si>
  <si>
    <t>011 Christian Malford Village Hall - Covid 19 Fund</t>
  </si>
  <si>
    <t>012 All Satints Church, Cristian Malford - Covid 19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</si>
</sst>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16" x14ac:knownFonts="1">
    <font>
      <sz val="11"/>
      <color theme="1"/>
      <name val="Trebuchet MS"/>
      <family val="2"/>
      <scheme val="minor"/>
    </font>
    <font>
      <sz val="11"/>
      <color theme="1"/>
      <name val="Arial"/>
      <family val="2"/>
    </font>
    <font>
      <sz val="11"/>
      <color theme="1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sz val="8"/>
      <color rgb="FFFF0000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14"/>
      <color theme="1"/>
      <name val="Trebuchet MS"/>
      <family val="2"/>
      <scheme val="minor"/>
    </font>
    <font>
      <b/>
      <sz val="16"/>
      <color theme="1"/>
      <name val="Trebuchet MS"/>
      <family val="2"/>
      <scheme val="minor"/>
    </font>
    <font>
      <sz val="12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8"/>
      <color theme="0"/>
      <name val="Trebuchet MS"/>
      <family val="2"/>
      <scheme val="minor"/>
    </font>
    <font>
      <sz val="11"/>
      <color rgb="FF000000"/>
      <name val="Aptos"/>
      <family val="2"/>
    </font>
    <font>
      <sz val="8"/>
      <color rgb="FF32465A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0">
    <xf numFmtId="0" fontId="0" fillId="0" borderId="0" xfId="0"/>
    <xf numFmtId="4" fontId="0" fillId="0" borderId="0" xfId="0" applyNumberForma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 applyAlignment="1">
      <alignment wrapText="1"/>
    </xf>
    <xf numFmtId="4" fontId="3" fillId="0" borderId="1" xfId="1" applyNumberFormat="1" applyFont="1" applyBorder="1" applyAlignment="1">
      <alignment wrapText="1"/>
    </xf>
    <xf numFmtId="0" fontId="3" fillId="3" borderId="1" xfId="0" applyFont="1" applyFill="1" applyBorder="1"/>
    <xf numFmtId="44" fontId="3" fillId="0" borderId="1" xfId="1" applyFont="1" applyBorder="1"/>
    <xf numFmtId="14" fontId="3" fillId="0" borderId="1" xfId="0" applyNumberFormat="1" applyFont="1" applyBorder="1"/>
    <xf numFmtId="44" fontId="3" fillId="2" borderId="1" xfId="1" applyFont="1" applyFill="1" applyBorder="1"/>
    <xf numFmtId="0" fontId="3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2" borderId="1" xfId="0" applyFont="1" applyFill="1" applyBorder="1"/>
    <xf numFmtId="44" fontId="4" fillId="2" borderId="1" xfId="0" applyNumberFormat="1" applyFont="1" applyFill="1" applyBorder="1"/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44" fontId="3" fillId="0" borderId="1" xfId="1" applyFont="1" applyFill="1" applyBorder="1"/>
    <xf numFmtId="44" fontId="3" fillId="0" borderId="1" xfId="0" applyNumberFormat="1" applyFont="1" applyBorder="1"/>
    <xf numFmtId="0" fontId="8" fillId="0" borderId="0" xfId="0" applyFont="1"/>
    <xf numFmtId="164" fontId="0" fillId="4" borderId="0" xfId="0" applyNumberFormat="1" applyFill="1"/>
    <xf numFmtId="4" fontId="3" fillId="0" borderId="2" xfId="0" applyNumberFormat="1" applyFont="1" applyBorder="1" applyAlignment="1">
      <alignment wrapText="1"/>
    </xf>
    <xf numFmtId="164" fontId="0" fillId="5" borderId="0" xfId="0" applyNumberFormat="1" applyFill="1"/>
    <xf numFmtId="0" fontId="0" fillId="5" borderId="0" xfId="0" applyFill="1"/>
    <xf numFmtId="14" fontId="3" fillId="0" borderId="1" xfId="1" applyNumberFormat="1" applyFont="1" applyBorder="1" applyAlignment="1">
      <alignment wrapText="1"/>
    </xf>
    <xf numFmtId="44" fontId="0" fillId="0" borderId="0" xfId="0" applyNumberFormat="1"/>
    <xf numFmtId="0" fontId="9" fillId="0" borderId="0" xfId="0" applyFont="1"/>
    <xf numFmtId="0" fontId="9" fillId="6" borderId="1" xfId="0" applyFont="1" applyFill="1" applyBorder="1"/>
    <xf numFmtId="0" fontId="9" fillId="0" borderId="1" xfId="0" applyFont="1" applyBorder="1"/>
    <xf numFmtId="14" fontId="9" fillId="0" borderId="1" xfId="0" applyNumberFormat="1" applyFont="1" applyBorder="1"/>
    <xf numFmtId="44" fontId="9" fillId="0" borderId="1" xfId="1" applyFont="1" applyBorder="1"/>
    <xf numFmtId="0" fontId="9" fillId="2" borderId="1" xfId="0" applyFont="1" applyFill="1" applyBorder="1"/>
    <xf numFmtId="44" fontId="9" fillId="2" borderId="1" xfId="1" applyFont="1" applyFill="1" applyBorder="1"/>
    <xf numFmtId="44" fontId="9" fillId="0" borderId="1" xfId="0" applyNumberFormat="1" applyFont="1" applyBorder="1"/>
    <xf numFmtId="0" fontId="9" fillId="3" borderId="1" xfId="0" applyFont="1" applyFill="1" applyBorder="1"/>
    <xf numFmtId="0" fontId="10" fillId="0" borderId="0" xfId="0" applyFont="1"/>
    <xf numFmtId="44" fontId="10" fillId="0" borderId="0" xfId="0" applyNumberFormat="1" applyFont="1"/>
    <xf numFmtId="44" fontId="10" fillId="0" borderId="0" xfId="0" applyNumberFormat="1" applyFont="1" applyAlignment="1">
      <alignment horizontal="left"/>
    </xf>
    <xf numFmtId="0" fontId="3" fillId="3" borderId="5" xfId="0" applyFont="1" applyFill="1" applyBorder="1"/>
    <xf numFmtId="0" fontId="3" fillId="0" borderId="6" xfId="0" applyFont="1" applyBorder="1"/>
    <xf numFmtId="14" fontId="3" fillId="0" borderId="6" xfId="0" applyNumberFormat="1" applyFont="1" applyBorder="1"/>
    <xf numFmtId="44" fontId="3" fillId="0" borderId="6" xfId="1" applyFont="1" applyBorder="1"/>
    <xf numFmtId="0" fontId="3" fillId="2" borderId="6" xfId="0" applyFont="1" applyFill="1" applyBorder="1"/>
    <xf numFmtId="44" fontId="3" fillId="2" borderId="6" xfId="1" applyFont="1" applyFill="1" applyBorder="1"/>
    <xf numFmtId="44" fontId="3" fillId="0" borderId="6" xfId="0" applyNumberFormat="1" applyFont="1" applyBorder="1"/>
    <xf numFmtId="4" fontId="3" fillId="0" borderId="6" xfId="1" applyNumberFormat="1" applyFont="1" applyBorder="1" applyAlignment="1">
      <alignment wrapText="1"/>
    </xf>
    <xf numFmtId="0" fontId="3" fillId="0" borderId="7" xfId="0" applyFont="1" applyBorder="1"/>
    <xf numFmtId="0" fontId="3" fillId="3" borderId="8" xfId="0" applyFont="1" applyFill="1" applyBorder="1"/>
    <xf numFmtId="0" fontId="3" fillId="0" borderId="9" xfId="0" applyFont="1" applyBorder="1"/>
    <xf numFmtId="0" fontId="5" fillId="0" borderId="9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4" fontId="3" fillId="0" borderId="0" xfId="0" applyNumberFormat="1" applyFont="1"/>
    <xf numFmtId="44" fontId="3" fillId="0" borderId="0" xfId="1" applyFont="1" applyBorder="1"/>
    <xf numFmtId="14" fontId="3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0" fontId="3" fillId="5" borderId="0" xfId="0" applyFont="1" applyFill="1" applyAlignment="1">
      <alignment horizontal="center" vertical="center" wrapText="1"/>
    </xf>
    <xf numFmtId="4" fontId="3" fillId="5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11" fillId="7" borderId="0" xfId="0" applyFont="1" applyFill="1"/>
    <xf numFmtId="4" fontId="11" fillId="7" borderId="0" xfId="0" applyNumberFormat="1" applyFont="1" applyFill="1"/>
    <xf numFmtId="44" fontId="11" fillId="7" borderId="0" xfId="1" applyFont="1" applyFill="1" applyBorder="1"/>
    <xf numFmtId="44" fontId="3" fillId="5" borderId="0" xfId="1" applyFont="1" applyFill="1" applyBorder="1" applyAlignment="1">
      <alignment horizontal="center" vertical="center" wrapText="1"/>
    </xf>
    <xf numFmtId="44" fontId="0" fillId="0" borderId="0" xfId="1" applyFont="1" applyBorder="1"/>
    <xf numFmtId="44" fontId="3" fillId="0" borderId="1" xfId="1" applyFont="1" applyFill="1" applyBorder="1" applyAlignment="1">
      <alignment wrapText="1"/>
    </xf>
    <xf numFmtId="14" fontId="11" fillId="7" borderId="0" xfId="0" applyNumberFormat="1" applyFont="1" applyFill="1"/>
    <xf numFmtId="14" fontId="3" fillId="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14" fontId="3" fillId="0" borderId="0" xfId="0" applyNumberFormat="1" applyFont="1" applyAlignment="1">
      <alignment horizontal="left" vertical="top"/>
    </xf>
    <xf numFmtId="0" fontId="12" fillId="7" borderId="0" xfId="0" applyFont="1" applyFill="1"/>
    <xf numFmtId="4" fontId="3" fillId="0" borderId="7" xfId="0" applyNumberFormat="1" applyFont="1" applyBorder="1"/>
    <xf numFmtId="4" fontId="3" fillId="0" borderId="9" xfId="0" applyNumberFormat="1" applyFont="1" applyBorder="1"/>
    <xf numFmtId="4" fontId="3" fillId="0" borderId="8" xfId="1" applyNumberFormat="1" applyFont="1" applyFill="1" applyBorder="1" applyAlignment="1">
      <alignment wrapText="1"/>
    </xf>
    <xf numFmtId="4" fontId="3" fillId="0" borderId="9" xfId="1" applyNumberFormat="1" applyFont="1" applyFill="1" applyBorder="1" applyAlignment="1">
      <alignment wrapText="1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Border="1"/>
    <xf numFmtId="4" fontId="3" fillId="0" borderId="25" xfId="0" applyNumberFormat="1" applyFont="1" applyBorder="1"/>
    <xf numFmtId="4" fontId="3" fillId="0" borderId="4" xfId="0" applyNumberFormat="1" applyFont="1" applyBorder="1"/>
    <xf numFmtId="4" fontId="4" fillId="0" borderId="4" xfId="0" applyNumberFormat="1" applyFont="1" applyBorder="1"/>
    <xf numFmtId="4" fontId="3" fillId="0" borderId="4" xfId="1" applyNumberFormat="1" applyFont="1" applyFill="1" applyBorder="1" applyAlignment="1">
      <alignment wrapText="1"/>
    </xf>
    <xf numFmtId="44" fontId="4" fillId="0" borderId="1" xfId="1" applyFont="1" applyFill="1" applyBorder="1" applyAlignment="1">
      <alignment wrapText="1"/>
    </xf>
    <xf numFmtId="44" fontId="3" fillId="0" borderId="16" xfId="1" applyFont="1" applyFill="1" applyBorder="1" applyAlignment="1">
      <alignment wrapText="1"/>
    </xf>
    <xf numFmtId="44" fontId="3" fillId="0" borderId="17" xfId="1" applyFont="1" applyFill="1" applyBorder="1" applyAlignment="1">
      <alignment wrapText="1"/>
    </xf>
    <xf numFmtId="44" fontId="4" fillId="0" borderId="17" xfId="1" applyFont="1" applyFill="1" applyBorder="1" applyAlignment="1">
      <alignment wrapText="1"/>
    </xf>
    <xf numFmtId="44" fontId="3" fillId="0" borderId="5" xfId="1" applyFont="1" applyFill="1" applyBorder="1" applyAlignment="1">
      <alignment wrapText="1"/>
    </xf>
    <xf numFmtId="44" fontId="3" fillId="0" borderId="7" xfId="1" applyFont="1" applyFill="1" applyBorder="1" applyAlignment="1">
      <alignment wrapText="1"/>
    </xf>
    <xf numFmtId="44" fontId="3" fillId="0" borderId="9" xfId="1" applyFont="1" applyFill="1" applyBorder="1" applyAlignment="1">
      <alignment wrapText="1"/>
    </xf>
    <xf numFmtId="44" fontId="4" fillId="0" borderId="9" xfId="1" applyFont="1" applyFill="1" applyBorder="1" applyAlignment="1">
      <alignment wrapText="1"/>
    </xf>
    <xf numFmtId="165" fontId="3" fillId="0" borderId="9" xfId="1" applyNumberFormat="1" applyFont="1" applyFill="1" applyBorder="1" applyAlignment="1">
      <alignment wrapText="1"/>
    </xf>
    <xf numFmtId="44" fontId="3" fillId="0" borderId="25" xfId="1" applyFont="1" applyFill="1" applyBorder="1" applyAlignment="1">
      <alignment wrapText="1"/>
    </xf>
    <xf numFmtId="44" fontId="3" fillId="0" borderId="4" xfId="1" applyFont="1" applyFill="1" applyBorder="1" applyAlignment="1">
      <alignment wrapText="1"/>
    </xf>
    <xf numFmtId="44" fontId="4" fillId="0" borderId="4" xfId="1" applyFont="1" applyFill="1" applyBorder="1" applyAlignment="1">
      <alignment wrapText="1"/>
    </xf>
    <xf numFmtId="14" fontId="3" fillId="0" borderId="1" xfId="1" applyNumberFormat="1" applyFont="1" applyFill="1" applyBorder="1" applyAlignment="1">
      <alignment wrapText="1"/>
    </xf>
    <xf numFmtId="14" fontId="4" fillId="0" borderId="1" xfId="1" applyNumberFormat="1" applyFont="1" applyFill="1" applyBorder="1" applyAlignment="1">
      <alignment wrapText="1"/>
    </xf>
    <xf numFmtId="14" fontId="0" fillId="0" borderId="1" xfId="0" applyNumberFormat="1" applyBorder="1"/>
    <xf numFmtId="14" fontId="3" fillId="0" borderId="6" xfId="1" applyNumberFormat="1" applyFont="1" applyFill="1" applyBorder="1" applyAlignment="1">
      <alignment wrapText="1"/>
    </xf>
    <xf numFmtId="44" fontId="3" fillId="0" borderId="6" xfId="1" applyFont="1" applyFill="1" applyBorder="1" applyAlignment="1">
      <alignment wrapText="1"/>
    </xf>
    <xf numFmtId="44" fontId="3" fillId="0" borderId="8" xfId="1" applyFont="1" applyFill="1" applyBorder="1"/>
    <xf numFmtId="14" fontId="4" fillId="0" borderId="1" xfId="0" applyNumberFormat="1" applyFont="1" applyBorder="1"/>
    <xf numFmtId="44" fontId="4" fillId="0" borderId="1" xfId="1" applyFont="1" applyFill="1" applyBorder="1"/>
    <xf numFmtId="44" fontId="0" fillId="0" borderId="4" xfId="1" applyFont="1" applyFill="1" applyBorder="1"/>
    <xf numFmtId="44" fontId="3" fillId="0" borderId="4" xfId="1" applyFont="1" applyFill="1" applyBorder="1"/>
    <xf numFmtId="4" fontId="3" fillId="0" borderId="5" xfId="1" applyNumberFormat="1" applyFont="1" applyFill="1" applyBorder="1" applyAlignment="1">
      <alignment wrapText="1"/>
    </xf>
    <xf numFmtId="4" fontId="3" fillId="0" borderId="7" xfId="1" applyNumberFormat="1" applyFont="1" applyFill="1" applyBorder="1" applyAlignment="1">
      <alignment wrapText="1"/>
    </xf>
    <xf numFmtId="44" fontId="3" fillId="0" borderId="8" xfId="0" applyNumberFormat="1" applyFont="1" applyBorder="1"/>
    <xf numFmtId="44" fontId="3" fillId="0" borderId="9" xfId="0" applyNumberFormat="1" applyFont="1" applyBorder="1"/>
    <xf numFmtId="44" fontId="4" fillId="0" borderId="9" xfId="1" applyFont="1" applyFill="1" applyBorder="1"/>
    <xf numFmtId="44" fontId="4" fillId="0" borderId="8" xfId="1" applyFont="1" applyFill="1" applyBorder="1"/>
    <xf numFmtId="44" fontId="3" fillId="0" borderId="9" xfId="1" applyFont="1" applyFill="1" applyBorder="1"/>
    <xf numFmtId="7" fontId="3" fillId="0" borderId="8" xfId="0" applyNumberFormat="1" applyFont="1" applyBorder="1"/>
    <xf numFmtId="7" fontId="3" fillId="0" borderId="9" xfId="0" applyNumberFormat="1" applyFont="1" applyBorder="1"/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4" fontId="4" fillId="0" borderId="9" xfId="1" applyNumberFormat="1" applyFont="1" applyFill="1" applyBorder="1"/>
    <xf numFmtId="164" fontId="4" fillId="0" borderId="8" xfId="1" applyNumberFormat="1" applyFont="1" applyFill="1" applyBorder="1"/>
    <xf numFmtId="0" fontId="3" fillId="0" borderId="5" xfId="0" applyFont="1" applyBorder="1"/>
    <xf numFmtId="0" fontId="3" fillId="0" borderId="6" xfId="0" applyFont="1" applyBorder="1" applyAlignment="1">
      <alignment wrapText="1"/>
    </xf>
    <xf numFmtId="14" fontId="3" fillId="0" borderId="9" xfId="0" applyNumberFormat="1" applyFont="1" applyBorder="1" applyAlignment="1">
      <alignment horizontal="left" vertical="top"/>
    </xf>
    <xf numFmtId="0" fontId="4" fillId="0" borderId="8" xfId="0" applyFont="1" applyBorder="1"/>
    <xf numFmtId="14" fontId="4" fillId="0" borderId="9" xfId="0" applyNumberFormat="1" applyFont="1" applyBorder="1" applyAlignment="1">
      <alignment horizontal="left" vertical="top"/>
    </xf>
    <xf numFmtId="14" fontId="3" fillId="0" borderId="9" xfId="0" applyNumberFormat="1" applyFont="1" applyBorder="1" applyAlignment="1">
      <alignment horizontal="left"/>
    </xf>
    <xf numFmtId="8" fontId="13" fillId="0" borderId="7" xfId="0" applyNumberFormat="1" applyFont="1" applyBorder="1"/>
    <xf numFmtId="0" fontId="3" fillId="0" borderId="10" xfId="0" applyFont="1" applyBorder="1" applyAlignment="1">
      <alignment horizontal="right"/>
    </xf>
    <xf numFmtId="8" fontId="13" fillId="0" borderId="12" xfId="0" applyNumberFormat="1" applyFont="1" applyBorder="1"/>
    <xf numFmtId="165" fontId="3" fillId="0" borderId="17" xfId="1" applyNumberFormat="1" applyFont="1" applyFill="1" applyBorder="1" applyAlignment="1">
      <alignment wrapText="1"/>
    </xf>
    <xf numFmtId="0" fontId="3" fillId="0" borderId="32" xfId="0" applyFont="1" applyBorder="1"/>
    <xf numFmtId="44" fontId="3" fillId="0" borderId="33" xfId="1" applyFont="1" applyFill="1" applyBorder="1" applyAlignment="1">
      <alignment wrapText="1"/>
    </xf>
    <xf numFmtId="44" fontId="3" fillId="0" borderId="34" xfId="1" applyFont="1" applyFill="1" applyBorder="1" applyAlignment="1">
      <alignment wrapText="1"/>
    </xf>
    <xf numFmtId="14" fontId="3" fillId="0" borderId="14" xfId="1" applyNumberFormat="1" applyFont="1" applyFill="1" applyBorder="1" applyAlignment="1">
      <alignment wrapText="1"/>
    </xf>
    <xf numFmtId="44" fontId="3" fillId="0" borderId="14" xfId="1" applyFont="1" applyFill="1" applyBorder="1" applyAlignment="1">
      <alignment wrapText="1"/>
    </xf>
    <xf numFmtId="44" fontId="3" fillId="0" borderId="35" xfId="1" applyFont="1" applyFill="1" applyBorder="1" applyAlignment="1">
      <alignment wrapText="1"/>
    </xf>
    <xf numFmtId="4" fontId="3" fillId="0" borderId="34" xfId="0" applyNumberFormat="1" applyFont="1" applyBorder="1"/>
    <xf numFmtId="0" fontId="3" fillId="0" borderId="36" xfId="0" applyFont="1" applyBorder="1"/>
    <xf numFmtId="0" fontId="3" fillId="0" borderId="20" xfId="0" applyFont="1" applyBorder="1"/>
    <xf numFmtId="0" fontId="3" fillId="0" borderId="37" xfId="0" applyFont="1" applyBorder="1"/>
    <xf numFmtId="0" fontId="3" fillId="0" borderId="38" xfId="0" applyFont="1" applyBorder="1" applyAlignment="1">
      <alignment wrapText="1"/>
    </xf>
    <xf numFmtId="0" fontId="3" fillId="0" borderId="38" xfId="0" applyFont="1" applyBorder="1"/>
    <xf numFmtId="0" fontId="3" fillId="0" borderId="39" xfId="0" applyFont="1" applyBorder="1"/>
    <xf numFmtId="0" fontId="3" fillId="0" borderId="37" xfId="0" applyFont="1" applyBorder="1" applyAlignment="1">
      <alignment wrapText="1"/>
    </xf>
    <xf numFmtId="0" fontId="3" fillId="0" borderId="39" xfId="0" applyFont="1" applyBorder="1" applyAlignment="1">
      <alignment wrapText="1"/>
    </xf>
    <xf numFmtId="44" fontId="3" fillId="0" borderId="37" xfId="1" applyFont="1" applyFill="1" applyBorder="1" applyAlignment="1">
      <alignment wrapText="1"/>
    </xf>
    <xf numFmtId="44" fontId="3" fillId="0" borderId="39" xfId="1" applyFont="1" applyFill="1" applyBorder="1" applyAlignment="1">
      <alignment wrapText="1"/>
    </xf>
    <xf numFmtId="4" fontId="3" fillId="0" borderId="37" xfId="1" applyNumberFormat="1" applyFont="1" applyFill="1" applyBorder="1" applyAlignment="1">
      <alignment wrapText="1"/>
    </xf>
    <xf numFmtId="4" fontId="3" fillId="0" borderId="39" xfId="1" applyNumberFormat="1" applyFont="1" applyFill="1" applyBorder="1" applyAlignment="1">
      <alignment wrapText="1"/>
    </xf>
    <xf numFmtId="44" fontId="0" fillId="0" borderId="40" xfId="1" applyFont="1" applyFill="1" applyBorder="1"/>
    <xf numFmtId="14" fontId="3" fillId="0" borderId="38" xfId="1" applyNumberFormat="1" applyFont="1" applyFill="1" applyBorder="1" applyAlignment="1">
      <alignment wrapText="1"/>
    </xf>
    <xf numFmtId="44" fontId="3" fillId="0" borderId="38" xfId="1" applyFont="1" applyFill="1" applyBorder="1" applyAlignment="1">
      <alignment wrapText="1"/>
    </xf>
    <xf numFmtId="44" fontId="3" fillId="0" borderId="40" xfId="1" applyFont="1" applyFill="1" applyBorder="1" applyAlignment="1">
      <alignment wrapText="1"/>
    </xf>
    <xf numFmtId="44" fontId="3" fillId="0" borderId="21" xfId="1" applyFont="1" applyFill="1" applyBorder="1" applyAlignment="1">
      <alignment wrapText="1"/>
    </xf>
    <xf numFmtId="4" fontId="3" fillId="0" borderId="40" xfId="0" applyNumberFormat="1" applyFont="1" applyBorder="1"/>
    <xf numFmtId="4" fontId="3" fillId="0" borderId="39" xfId="0" applyNumberFormat="1" applyFont="1" applyBorder="1"/>
    <xf numFmtId="0" fontId="3" fillId="0" borderId="13" xfId="0" applyFont="1" applyBorder="1"/>
    <xf numFmtId="14" fontId="3" fillId="0" borderId="14" xfId="0" applyNumberFormat="1" applyFont="1" applyBorder="1"/>
    <xf numFmtId="44" fontId="3" fillId="0" borderId="14" xfId="1" applyFont="1" applyFill="1" applyBorder="1"/>
    <xf numFmtId="44" fontId="3" fillId="0" borderId="32" xfId="0" applyNumberFormat="1" applyFont="1" applyBorder="1"/>
    <xf numFmtId="44" fontId="3" fillId="0" borderId="33" xfId="0" applyNumberFormat="1" applyFont="1" applyBorder="1"/>
    <xf numFmtId="0" fontId="3" fillId="5" borderId="27" xfId="0" applyFont="1" applyFill="1" applyBorder="1" applyAlignment="1">
      <alignment horizontal="center" vertical="center" wrapText="1"/>
    </xf>
    <xf numFmtId="0" fontId="3" fillId="0" borderId="18" xfId="0" applyFont="1" applyBorder="1"/>
    <xf numFmtId="44" fontId="3" fillId="0" borderId="32" xfId="1" applyFont="1" applyFill="1" applyBorder="1"/>
    <xf numFmtId="44" fontId="3" fillId="0" borderId="33" xfId="1" applyFont="1" applyFill="1" applyBorder="1"/>
    <xf numFmtId="44" fontId="3" fillId="0" borderId="6" xfId="1" applyFont="1" applyFill="1" applyBorder="1"/>
    <xf numFmtId="44" fontId="3" fillId="0" borderId="5" xfId="0" applyNumberFormat="1" applyFont="1" applyBorder="1"/>
    <xf numFmtId="44" fontId="3" fillId="0" borderId="7" xfId="0" applyNumberFormat="1" applyFont="1" applyBorder="1"/>
    <xf numFmtId="44" fontId="3" fillId="0" borderId="5" xfId="1" applyFont="1" applyFill="1" applyBorder="1"/>
    <xf numFmtId="44" fontId="3" fillId="0" borderId="7" xfId="1" applyFont="1" applyFill="1" applyBorder="1"/>
    <xf numFmtId="14" fontId="3" fillId="0" borderId="33" xfId="0" applyNumberFormat="1" applyFont="1" applyBorder="1" applyAlignment="1">
      <alignment horizontal="left" vertical="top"/>
    </xf>
    <xf numFmtId="4" fontId="3" fillId="0" borderId="32" xfId="1" applyNumberFormat="1" applyFont="1" applyFill="1" applyBorder="1" applyAlignment="1">
      <alignment wrapText="1"/>
    </xf>
    <xf numFmtId="4" fontId="3" fillId="0" borderId="33" xfId="1" applyNumberFormat="1" applyFont="1" applyFill="1" applyBorder="1" applyAlignment="1">
      <alignment wrapText="1"/>
    </xf>
    <xf numFmtId="0" fontId="0" fillId="0" borderId="5" xfId="0" applyBorder="1"/>
    <xf numFmtId="0" fontId="3" fillId="5" borderId="28" xfId="0" applyFont="1" applyFill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left" vertical="top"/>
    </xf>
    <xf numFmtId="165" fontId="3" fillId="0" borderId="7" xfId="1" applyNumberFormat="1" applyFont="1" applyFill="1" applyBorder="1" applyAlignment="1">
      <alignment wrapText="1"/>
    </xf>
    <xf numFmtId="165" fontId="3" fillId="0" borderId="16" xfId="1" applyNumberFormat="1" applyFont="1" applyFill="1" applyBorder="1" applyAlignment="1">
      <alignment wrapText="1"/>
    </xf>
    <xf numFmtId="4" fontId="3" fillId="0" borderId="31" xfId="0" applyNumberFormat="1" applyFont="1" applyBorder="1"/>
    <xf numFmtId="4" fontId="3" fillId="0" borderId="3" xfId="0" applyNumberFormat="1" applyFont="1" applyBorder="1"/>
    <xf numFmtId="4" fontId="3" fillId="0" borderId="15" xfId="0" applyNumberFormat="1" applyFont="1" applyBorder="1"/>
    <xf numFmtId="4" fontId="4" fillId="0" borderId="3" xfId="0" applyNumberFormat="1" applyFont="1" applyBorder="1"/>
    <xf numFmtId="0" fontId="4" fillId="0" borderId="1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4" fontId="4" fillId="0" borderId="11" xfId="0" applyNumberFormat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44" fontId="4" fillId="0" borderId="11" xfId="1" applyFont="1" applyFill="1" applyBorder="1" applyAlignment="1">
      <alignment horizontal="right"/>
    </xf>
    <xf numFmtId="14" fontId="4" fillId="0" borderId="12" xfId="0" applyNumberFormat="1" applyFont="1" applyBorder="1" applyAlignment="1">
      <alignment horizontal="right" vertical="top"/>
    </xf>
    <xf numFmtId="0" fontId="6" fillId="0" borderId="10" xfId="0" applyFont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44" fontId="4" fillId="0" borderId="12" xfId="1" applyFont="1" applyFill="1" applyBorder="1" applyAlignment="1">
      <alignment horizontal="right"/>
    </xf>
    <xf numFmtId="44" fontId="4" fillId="0" borderId="26" xfId="1" applyFont="1" applyFill="1" applyBorder="1" applyAlignment="1">
      <alignment horizontal="right" wrapText="1"/>
    </xf>
    <xf numFmtId="14" fontId="4" fillId="0" borderId="11" xfId="1" applyNumberFormat="1" applyFont="1" applyFill="1" applyBorder="1" applyAlignment="1">
      <alignment horizontal="right" wrapText="1"/>
    </xf>
    <xf numFmtId="44" fontId="4" fillId="0" borderId="11" xfId="1" applyFont="1" applyFill="1" applyBorder="1" applyAlignment="1">
      <alignment horizontal="right" wrapText="1"/>
    </xf>
    <xf numFmtId="0" fontId="6" fillId="0" borderId="30" xfId="0" applyFont="1" applyBorder="1" applyAlignment="1">
      <alignment horizontal="right"/>
    </xf>
    <xf numFmtId="44" fontId="4" fillId="0" borderId="12" xfId="1" applyFont="1" applyFill="1" applyBorder="1" applyAlignment="1">
      <alignment horizontal="right" wrapText="1"/>
    </xf>
    <xf numFmtId="44" fontId="4" fillId="0" borderId="29" xfId="1" applyFont="1" applyFill="1" applyBorder="1" applyAlignment="1">
      <alignment horizontal="right" wrapText="1"/>
    </xf>
    <xf numFmtId="4" fontId="4" fillId="0" borderId="26" xfId="0" applyNumberFormat="1" applyFont="1" applyBorder="1" applyAlignment="1">
      <alignment horizontal="right"/>
    </xf>
    <xf numFmtId="4" fontId="4" fillId="0" borderId="41" xfId="0" applyNumberFormat="1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4" fontId="4" fillId="0" borderId="1" xfId="1" applyFont="1" applyFill="1" applyBorder="1" applyAlignment="1">
      <alignment horizontal="right"/>
    </xf>
    <xf numFmtId="14" fontId="4" fillId="0" borderId="9" xfId="0" applyNumberFormat="1" applyFont="1" applyBorder="1" applyAlignment="1">
      <alignment horizontal="right" vertical="top"/>
    </xf>
    <xf numFmtId="0" fontId="6" fillId="0" borderId="8" xfId="0" applyFont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44" fontId="4" fillId="0" borderId="9" xfId="1" applyFont="1" applyFill="1" applyBorder="1" applyAlignment="1">
      <alignment horizontal="right"/>
    </xf>
    <xf numFmtId="44" fontId="4" fillId="0" borderId="4" xfId="1" applyFont="1" applyFill="1" applyBorder="1" applyAlignment="1">
      <alignment horizontal="right" wrapText="1"/>
    </xf>
    <xf numFmtId="14" fontId="4" fillId="0" borderId="1" xfId="1" applyNumberFormat="1" applyFont="1" applyFill="1" applyBorder="1" applyAlignment="1">
      <alignment horizontal="right" wrapText="1"/>
    </xf>
    <xf numFmtId="44" fontId="4" fillId="0" borderId="1" xfId="1" applyFont="1" applyFill="1" applyBorder="1" applyAlignment="1">
      <alignment horizontal="right" wrapText="1"/>
    </xf>
    <xf numFmtId="44" fontId="4" fillId="0" borderId="9" xfId="1" applyFont="1" applyFill="1" applyBorder="1" applyAlignment="1">
      <alignment horizontal="right" wrapText="1"/>
    </xf>
    <xf numFmtId="44" fontId="4" fillId="0" borderId="17" xfId="1" applyFont="1" applyFill="1" applyBorder="1" applyAlignment="1">
      <alignment horizontal="right" wrapText="1"/>
    </xf>
    <xf numFmtId="4" fontId="4" fillId="0" borderId="4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14" fontId="3" fillId="0" borderId="45" xfId="0" applyNumberFormat="1" applyFont="1" applyBorder="1" applyAlignment="1">
      <alignment horizontal="left" vertical="top"/>
    </xf>
    <xf numFmtId="44" fontId="3" fillId="0" borderId="43" xfId="1" applyFont="1" applyFill="1" applyBorder="1"/>
    <xf numFmtId="44" fontId="3" fillId="0" borderId="45" xfId="1" applyFont="1" applyFill="1" applyBorder="1"/>
    <xf numFmtId="44" fontId="3" fillId="0" borderId="43" xfId="0" applyNumberFormat="1" applyFont="1" applyBorder="1"/>
    <xf numFmtId="44" fontId="3" fillId="0" borderId="45" xfId="0" applyNumberFormat="1" applyFont="1" applyBorder="1"/>
    <xf numFmtId="4" fontId="3" fillId="0" borderId="43" xfId="1" applyNumberFormat="1" applyFont="1" applyFill="1" applyBorder="1" applyAlignment="1">
      <alignment wrapText="1"/>
    </xf>
    <xf numFmtId="4" fontId="3" fillId="0" borderId="45" xfId="1" applyNumberFormat="1" applyFont="1" applyFill="1" applyBorder="1" applyAlignment="1">
      <alignment wrapText="1"/>
    </xf>
    <xf numFmtId="44" fontId="3" fillId="0" borderId="46" xfId="1" applyFont="1" applyFill="1" applyBorder="1" applyAlignment="1">
      <alignment wrapText="1"/>
    </xf>
    <xf numFmtId="14" fontId="3" fillId="0" borderId="44" xfId="1" applyNumberFormat="1" applyFont="1" applyFill="1" applyBorder="1" applyAlignment="1">
      <alignment wrapText="1"/>
    </xf>
    <xf numFmtId="44" fontId="3" fillId="0" borderId="44" xfId="1" applyFont="1" applyFill="1" applyBorder="1" applyAlignment="1">
      <alignment wrapText="1"/>
    </xf>
    <xf numFmtId="44" fontId="3" fillId="0" borderId="45" xfId="1" applyFont="1" applyFill="1" applyBorder="1" applyAlignment="1">
      <alignment wrapText="1"/>
    </xf>
    <xf numFmtId="44" fontId="3" fillId="0" borderId="47" xfId="1" applyFont="1" applyFill="1" applyBorder="1" applyAlignment="1">
      <alignment wrapText="1"/>
    </xf>
    <xf numFmtId="4" fontId="3" fillId="0" borderId="46" xfId="0" applyNumberFormat="1" applyFont="1" applyBorder="1"/>
    <xf numFmtId="4" fontId="3" fillId="0" borderId="48" xfId="0" applyNumberFormat="1" applyFont="1" applyBorder="1"/>
    <xf numFmtId="0" fontId="3" fillId="0" borderId="42" xfId="0" applyFont="1" applyBorder="1"/>
    <xf numFmtId="8" fontId="3" fillId="0" borderId="43" xfId="1" applyNumberFormat="1" applyFont="1" applyFill="1" applyBorder="1"/>
    <xf numFmtId="0" fontId="14" fillId="0" borderId="0" xfId="0" applyFont="1"/>
    <xf numFmtId="14" fontId="3" fillId="0" borderId="39" xfId="1" applyNumberFormat="1" applyFont="1" applyFill="1" applyBorder="1" applyAlignment="1">
      <alignment wrapText="1"/>
    </xf>
    <xf numFmtId="14" fontId="3" fillId="0" borderId="7" xfId="1" applyNumberFormat="1" applyFont="1" applyFill="1" applyBorder="1" applyAlignment="1">
      <alignment wrapText="1"/>
    </xf>
    <xf numFmtId="14" fontId="3" fillId="0" borderId="9" xfId="1" applyNumberFormat="1" applyFont="1" applyFill="1" applyBorder="1" applyAlignment="1">
      <alignment wrapText="1"/>
    </xf>
    <xf numFmtId="14" fontId="4" fillId="0" borderId="12" xfId="1" applyNumberFormat="1" applyFont="1" applyFill="1" applyBorder="1" applyAlignment="1">
      <alignment horizontal="right" wrapText="1"/>
    </xf>
    <xf numFmtId="14" fontId="4" fillId="0" borderId="9" xfId="1" applyNumberFormat="1" applyFont="1" applyFill="1" applyBorder="1" applyAlignment="1">
      <alignment horizontal="right" wrapText="1"/>
    </xf>
    <xf numFmtId="14" fontId="4" fillId="0" borderId="9" xfId="1" applyNumberFormat="1" applyFont="1" applyFill="1" applyBorder="1" applyAlignment="1">
      <alignment wrapText="1"/>
    </xf>
    <xf numFmtId="14" fontId="3" fillId="0" borderId="33" xfId="1" applyNumberFormat="1" applyFont="1" applyFill="1" applyBorder="1" applyAlignment="1">
      <alignment wrapText="1"/>
    </xf>
    <xf numFmtId="14" fontId="3" fillId="0" borderId="45" xfId="1" applyNumberFormat="1" applyFont="1" applyFill="1" applyBorder="1" applyAlignment="1">
      <alignment wrapText="1"/>
    </xf>
    <xf numFmtId="0" fontId="3" fillId="8" borderId="3" xfId="0" applyFont="1" applyFill="1" applyBorder="1"/>
    <xf numFmtId="0" fontId="3" fillId="8" borderId="8" xfId="0" applyFont="1" applyFill="1" applyBorder="1"/>
    <xf numFmtId="14" fontId="3" fillId="8" borderId="1" xfId="0" applyNumberFormat="1" applyFont="1" applyFill="1" applyBorder="1"/>
    <xf numFmtId="44" fontId="3" fillId="8" borderId="1" xfId="1" applyFont="1" applyFill="1" applyBorder="1"/>
    <xf numFmtId="0" fontId="3" fillId="8" borderId="48" xfId="0" applyFont="1" applyFill="1" applyBorder="1"/>
    <xf numFmtId="0" fontId="3" fillId="8" borderId="43" xfId="0" applyFont="1" applyFill="1" applyBorder="1"/>
    <xf numFmtId="14" fontId="3" fillId="8" borderId="44" xfId="0" applyNumberFormat="1" applyFont="1" applyFill="1" applyBorder="1"/>
    <xf numFmtId="44" fontId="3" fillId="8" borderId="44" xfId="1" applyFont="1" applyFill="1" applyBorder="1"/>
    <xf numFmtId="0" fontId="3" fillId="6" borderId="48" xfId="0" applyFont="1" applyFill="1" applyBorder="1"/>
    <xf numFmtId="0" fontId="3" fillId="6" borderId="43" xfId="0" applyFont="1" applyFill="1" applyBorder="1"/>
    <xf numFmtId="14" fontId="3" fillId="6" borderId="44" xfId="0" applyNumberFormat="1" applyFont="1" applyFill="1" applyBorder="1"/>
    <xf numFmtId="8" fontId="3" fillId="6" borderId="44" xfId="1" applyNumberFormat="1" applyFont="1" applyFill="1" applyBorder="1"/>
    <xf numFmtId="44" fontId="3" fillId="6" borderId="44" xfId="1" applyFont="1" applyFill="1" applyBorder="1"/>
    <xf numFmtId="0" fontId="1" fillId="0" borderId="50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14" fontId="1" fillId="0" borderId="50" xfId="0" applyNumberFormat="1" applyFont="1" applyBorder="1" applyAlignment="1">
      <alignment vertical="center" wrapText="1"/>
    </xf>
    <xf numFmtId="8" fontId="1" fillId="0" borderId="51" xfId="0" applyNumberFormat="1" applyFont="1" applyBorder="1" applyAlignment="1">
      <alignment vertical="center" wrapText="1"/>
    </xf>
    <xf numFmtId="0" fontId="1" fillId="9" borderId="51" xfId="0" applyFont="1" applyFill="1" applyBorder="1" applyAlignment="1">
      <alignment vertical="center" wrapText="1"/>
    </xf>
    <xf numFmtId="14" fontId="1" fillId="0" borderId="51" xfId="0" applyNumberFormat="1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9" borderId="50" xfId="0" applyFont="1" applyFill="1" applyBorder="1" applyAlignment="1">
      <alignment vertical="center" wrapText="1"/>
    </xf>
    <xf numFmtId="14" fontId="1" fillId="0" borderId="53" xfId="0" applyNumberFormat="1" applyFont="1" applyBorder="1" applyAlignment="1">
      <alignment vertical="center" wrapText="1"/>
    </xf>
    <xf numFmtId="44" fontId="1" fillId="0" borderId="51" xfId="1" applyFont="1" applyBorder="1" applyAlignment="1">
      <alignment vertical="center" wrapText="1"/>
    </xf>
    <xf numFmtId="44" fontId="1" fillId="9" borderId="51" xfId="1" applyFont="1" applyFill="1" applyBorder="1" applyAlignment="1">
      <alignment vertical="center" wrapText="1"/>
    </xf>
    <xf numFmtId="44" fontId="1" fillId="0" borderId="53" xfId="1" applyFont="1" applyBorder="1" applyAlignment="1">
      <alignment vertical="center" wrapText="1"/>
    </xf>
    <xf numFmtId="44" fontId="0" fillId="0" borderId="0" xfId="1" applyFont="1"/>
    <xf numFmtId="0" fontId="1" fillId="0" borderId="0" xfId="0" applyFont="1" applyAlignment="1">
      <alignment horizontal="left" vertical="center" indent="4"/>
    </xf>
    <xf numFmtId="44" fontId="1" fillId="0" borderId="0" xfId="1" applyFont="1" applyAlignment="1">
      <alignment horizontal="left" vertical="center" indent="4"/>
    </xf>
    <xf numFmtId="14" fontId="1" fillId="0" borderId="54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4" fontId="1" fillId="0" borderId="21" xfId="0" applyNumberFormat="1" applyFont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8" fontId="1" fillId="0" borderId="55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8" fontId="15" fillId="0" borderId="56" xfId="0" applyNumberFormat="1" applyFont="1" applyBorder="1" applyAlignment="1">
      <alignment vertical="center" wrapText="1"/>
    </xf>
    <xf numFmtId="44" fontId="13" fillId="0" borderId="9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54" xfId="0" applyNumberFormat="1" applyFont="1" applyBorder="1" applyAlignment="1">
      <alignment vertical="center" wrapText="1"/>
    </xf>
    <xf numFmtId="14" fontId="1" fillId="0" borderId="51" xfId="0" applyNumberFormat="1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44" fontId="1" fillId="0" borderId="53" xfId="1" applyFont="1" applyBorder="1" applyAlignment="1">
      <alignment vertical="center" wrapText="1"/>
    </xf>
    <xf numFmtId="44" fontId="1" fillId="0" borderId="50" xfId="1" applyFont="1" applyBorder="1" applyAlignment="1">
      <alignment vertical="center" wrapText="1"/>
    </xf>
    <xf numFmtId="0" fontId="1" fillId="9" borderId="53" xfId="0" applyFont="1" applyFill="1" applyBorder="1" applyAlignment="1">
      <alignment vertical="center" wrapText="1"/>
    </xf>
    <xf numFmtId="0" fontId="1" fillId="9" borderId="50" xfId="0" applyFont="1" applyFill="1" applyBorder="1" applyAlignment="1">
      <alignment vertical="center" wrapText="1"/>
    </xf>
    <xf numFmtId="8" fontId="1" fillId="0" borderId="53" xfId="0" applyNumberFormat="1" applyFont="1" applyBorder="1" applyAlignment="1">
      <alignment vertical="center" wrapText="1"/>
    </xf>
    <xf numFmtId="8" fontId="1" fillId="0" borderId="50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52" xfId="0" applyNumberFormat="1" applyFont="1" applyBorder="1" applyAlignment="1">
      <alignment vertical="center" wrapText="1"/>
    </xf>
    <xf numFmtId="14" fontId="1" fillId="0" borderId="50" xfId="0" applyNumberFormat="1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8" fontId="1" fillId="0" borderId="52" xfId="0" applyNumberFormat="1" applyFont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numFmt numFmtId="34" formatCode="_-&quot;£&quot;* #,##0.00_-;\-&quot;£&quot;* #,##0.00_-;_-&quot;£&quot;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</dxf>
  </dxfs>
  <tableStyles count="0" defaultTableStyle="TableStyleMedium9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B04D62-B81E-4C61-8531-22D1BD4301F0}" name="Table1" displayName="Table1" ref="A16:H26" totalsRowShown="0" headerRowDxfId="15" dataDxfId="14">
  <autoFilter ref="A16:H26" xr:uid="{FDB04D62-B81E-4C61-8531-22D1BD4301F0}"/>
  <tableColumns count="8">
    <tableColumn id="1" xr3:uid="{7486613D-F0A5-4E26-BD6E-9711721C98DF}" name="No" dataDxfId="13"/>
    <tableColumn id="2" xr3:uid="{488E87D4-F864-4331-AFED-5E7C991F376B}" name="Project" dataDxfId="12"/>
    <tableColumn id="3" xr3:uid="{35CDFF1A-50D3-4BE5-A8F4-59DC2877C0B2}" name="Application" dataDxfId="11"/>
    <tableColumn id="4" xr3:uid="{B3A52BA0-8F53-4FDA-85B4-067990F734B2}" name="Asked" dataDxfId="10" dataCellStyle="Currency"/>
    <tableColumn id="5" xr3:uid="{BEEE6CAD-0FFB-4499-B320-5DE6C834F19C}" name="Decision" dataDxfId="9"/>
    <tableColumn id="6" xr3:uid="{8EFBD9EF-9519-42FC-ADB1-09EE2C108590}" name="Awarded" dataDxfId="8" dataCellStyle="Currency"/>
    <tableColumn id="7" xr3:uid="{95B54BE6-87E4-408C-B6CA-0BB190A46DA4}" name="Admin" dataDxfId="7"/>
    <tableColumn id="8" xr3:uid="{4DA6EA5F-D40C-4736-96B1-A734E9F040F4}" name="Notes" dataDxfId="6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EA5B-1932-46EF-982E-5883D836AD8F}">
  <dimension ref="A1:J45"/>
  <sheetViews>
    <sheetView topLeftCell="A27" zoomScale="114" zoomScaleNormal="114" workbookViewId="0">
      <selection activeCell="G44" sqref="G44"/>
    </sheetView>
  </sheetViews>
  <sheetFormatPr defaultRowHeight="14.4" x14ac:dyDescent="0.3"/>
  <cols>
    <col min="1" max="1" width="6.21875" customWidth="1"/>
    <col min="2" max="2" width="57.88671875" customWidth="1"/>
    <col min="3" max="3" width="15.6640625" customWidth="1"/>
    <col min="4" max="4" width="12.33203125" customWidth="1"/>
    <col min="5" max="5" width="11.109375" customWidth="1"/>
    <col min="6" max="6" width="12.33203125" customWidth="1"/>
    <col min="7" max="7" width="11.33203125" customWidth="1"/>
    <col min="8" max="8" width="11" customWidth="1"/>
    <col min="9" max="9" width="9.33203125" customWidth="1"/>
    <col min="10" max="10" width="26.88671875" customWidth="1"/>
  </cols>
  <sheetData>
    <row r="1" spans="1:8" ht="24" x14ac:dyDescent="0.3">
      <c r="A1" s="3" t="s">
        <v>2</v>
      </c>
      <c r="B1" s="2" t="s">
        <v>3</v>
      </c>
      <c r="C1" s="3" t="s">
        <v>4</v>
      </c>
      <c r="D1" s="3" t="s">
        <v>5</v>
      </c>
      <c r="E1" s="2" t="s">
        <v>6</v>
      </c>
      <c r="F1" s="2" t="s">
        <v>7</v>
      </c>
    </row>
    <row r="2" spans="1:8" x14ac:dyDescent="0.3">
      <c r="A2" s="3" t="s">
        <v>147</v>
      </c>
      <c r="B2" s="8">
        <v>45904</v>
      </c>
      <c r="C2" s="7">
        <v>3814</v>
      </c>
      <c r="D2" s="10" t="s">
        <v>43</v>
      </c>
      <c r="E2" s="9">
        <v>3814</v>
      </c>
      <c r="F2" s="21">
        <v>381.4</v>
      </c>
    </row>
    <row r="3" spans="1:8" x14ac:dyDescent="0.3">
      <c r="A3" s="3" t="s">
        <v>149</v>
      </c>
      <c r="B3" s="8">
        <v>45909</v>
      </c>
      <c r="C3" s="7">
        <v>450</v>
      </c>
      <c r="D3" s="10" t="s">
        <v>43</v>
      </c>
      <c r="E3" s="9">
        <v>450</v>
      </c>
      <c r="F3" s="21">
        <v>45</v>
      </c>
    </row>
    <row r="4" spans="1:8" x14ac:dyDescent="0.3">
      <c r="A4" s="3" t="s">
        <v>150</v>
      </c>
      <c r="B4" s="8">
        <v>45925</v>
      </c>
      <c r="C4" s="7">
        <v>3400</v>
      </c>
      <c r="D4" s="6" t="s">
        <v>82</v>
      </c>
      <c r="E4" s="9"/>
      <c r="F4" s="21"/>
    </row>
    <row r="5" spans="1:8" x14ac:dyDescent="0.3">
      <c r="A5" s="3" t="s">
        <v>151</v>
      </c>
      <c r="B5" s="8">
        <v>46044</v>
      </c>
      <c r="C5" s="7">
        <v>5000</v>
      </c>
      <c r="D5" s="10" t="s">
        <v>43</v>
      </c>
      <c r="E5" s="9">
        <v>5000</v>
      </c>
      <c r="F5" s="21">
        <v>500</v>
      </c>
    </row>
    <row r="6" spans="1:8" x14ac:dyDescent="0.3">
      <c r="A6" s="3" t="s">
        <v>152</v>
      </c>
      <c r="B6" s="8">
        <v>45965</v>
      </c>
      <c r="C6" s="7">
        <v>5200</v>
      </c>
      <c r="D6" s="10" t="s">
        <v>43</v>
      </c>
      <c r="E6" s="9">
        <v>5208</v>
      </c>
      <c r="F6" s="21">
        <v>520.79999999999995</v>
      </c>
    </row>
    <row r="7" spans="1:8" x14ac:dyDescent="0.3">
      <c r="A7" s="3" t="s">
        <v>153</v>
      </c>
      <c r="B7" s="8">
        <v>46042</v>
      </c>
      <c r="C7" s="7">
        <v>10000</v>
      </c>
      <c r="D7" s="10" t="s">
        <v>43</v>
      </c>
      <c r="E7" s="9">
        <v>10000</v>
      </c>
      <c r="F7" s="21">
        <v>1000</v>
      </c>
    </row>
    <row r="8" spans="1:8" x14ac:dyDescent="0.3">
      <c r="A8" s="3" t="s">
        <v>154</v>
      </c>
      <c r="B8" s="8">
        <v>46043</v>
      </c>
      <c r="C8" s="7">
        <v>290</v>
      </c>
      <c r="D8" s="10" t="s">
        <v>43</v>
      </c>
      <c r="E8" s="9">
        <v>290</v>
      </c>
      <c r="F8" s="21">
        <v>29</v>
      </c>
    </row>
    <row r="9" spans="1:8" x14ac:dyDescent="0.3">
      <c r="A9" s="3" t="s">
        <v>155</v>
      </c>
      <c r="B9" s="8">
        <v>46049</v>
      </c>
      <c r="C9" s="7">
        <v>6517</v>
      </c>
      <c r="D9" s="10" t="s">
        <v>43</v>
      </c>
      <c r="E9" s="9">
        <v>6517</v>
      </c>
      <c r="F9" s="21">
        <v>651.70000000000005</v>
      </c>
    </row>
    <row r="10" spans="1:8" x14ac:dyDescent="0.3">
      <c r="A10" s="3" t="s">
        <v>227</v>
      </c>
      <c r="B10" s="8">
        <v>46105</v>
      </c>
      <c r="C10" s="7">
        <v>20000</v>
      </c>
      <c r="D10" s="6" t="s">
        <v>82</v>
      </c>
      <c r="E10" s="9"/>
      <c r="F10" s="21">
        <v>2000</v>
      </c>
    </row>
    <row r="11" spans="1:8" x14ac:dyDescent="0.3">
      <c r="A11" s="3" t="s">
        <v>229</v>
      </c>
      <c r="B11" s="8">
        <v>46153</v>
      </c>
      <c r="C11" s="7">
        <v>2590</v>
      </c>
      <c r="D11" s="10" t="s">
        <v>43</v>
      </c>
      <c r="E11" s="9"/>
      <c r="F11" s="21">
        <v>259</v>
      </c>
    </row>
    <row r="12" spans="1:8" x14ac:dyDescent="0.3">
      <c r="A12" s="3" t="s">
        <v>230</v>
      </c>
      <c r="B12" s="8">
        <v>46157</v>
      </c>
      <c r="C12" s="7">
        <v>9000</v>
      </c>
      <c r="D12" s="10" t="s">
        <v>43</v>
      </c>
      <c r="E12" s="9">
        <v>9000</v>
      </c>
      <c r="F12" s="21">
        <v>900</v>
      </c>
    </row>
    <row r="13" spans="1:8" x14ac:dyDescent="0.3">
      <c r="A13" s="12" t="s">
        <v>156</v>
      </c>
      <c r="B13" s="11"/>
      <c r="C13" s="13"/>
      <c r="D13" s="14"/>
      <c r="E13" s="15">
        <f>SUM(E2:E12)</f>
        <v>40279</v>
      </c>
      <c r="F13" s="15">
        <f>SUM(F2:F12)</f>
        <v>6286.9</v>
      </c>
      <c r="G13" s="28">
        <f>SUM(E13:F13)</f>
        <v>46565.9</v>
      </c>
    </row>
    <row r="16" spans="1:8" ht="16.2" x14ac:dyDescent="0.35">
      <c r="A16" s="29" t="s">
        <v>240</v>
      </c>
      <c r="B16" s="29" t="s">
        <v>241</v>
      </c>
      <c r="C16" s="29" t="s">
        <v>242</v>
      </c>
      <c r="D16" s="29" t="s">
        <v>243</v>
      </c>
      <c r="E16" s="29" t="s">
        <v>5</v>
      </c>
      <c r="F16" s="29" t="s">
        <v>244</v>
      </c>
      <c r="G16" s="29" t="s">
        <v>221</v>
      </c>
      <c r="H16" s="29" t="s">
        <v>10</v>
      </c>
    </row>
    <row r="17" spans="1:10" ht="16.2" x14ac:dyDescent="0.35">
      <c r="A17" s="30">
        <v>89</v>
      </c>
      <c r="B17" s="31" t="s">
        <v>151</v>
      </c>
      <c r="C17" s="32">
        <v>46044</v>
      </c>
      <c r="D17" s="33">
        <v>5000</v>
      </c>
      <c r="E17" s="34" t="s">
        <v>43</v>
      </c>
      <c r="F17" s="35">
        <v>5000</v>
      </c>
      <c r="G17" s="36">
        <v>500</v>
      </c>
      <c r="H17" s="29"/>
    </row>
    <row r="18" spans="1:10" ht="16.2" x14ac:dyDescent="0.35">
      <c r="A18" s="30">
        <v>90</v>
      </c>
      <c r="B18" s="31" t="s">
        <v>152</v>
      </c>
      <c r="C18" s="32">
        <v>45965</v>
      </c>
      <c r="D18" s="33">
        <v>5200</v>
      </c>
      <c r="E18" s="34" t="s">
        <v>43</v>
      </c>
      <c r="F18" s="35">
        <v>5208</v>
      </c>
      <c r="G18" s="36">
        <v>520.79999999999995</v>
      </c>
      <c r="H18" s="29"/>
    </row>
    <row r="19" spans="1:10" ht="16.2" x14ac:dyDescent="0.35">
      <c r="A19" s="30">
        <v>91</v>
      </c>
      <c r="B19" s="31" t="s">
        <v>153</v>
      </c>
      <c r="C19" s="32">
        <v>46042</v>
      </c>
      <c r="D19" s="33">
        <v>10000</v>
      </c>
      <c r="E19" s="34" t="s">
        <v>43</v>
      </c>
      <c r="F19" s="35">
        <v>10000</v>
      </c>
      <c r="G19" s="36">
        <v>1000</v>
      </c>
      <c r="H19" s="29"/>
    </row>
    <row r="20" spans="1:10" ht="16.2" x14ac:dyDescent="0.35">
      <c r="A20" s="30">
        <v>92</v>
      </c>
      <c r="B20" s="31" t="s">
        <v>154</v>
      </c>
      <c r="C20" s="32">
        <v>46043</v>
      </c>
      <c r="D20" s="33">
        <v>290</v>
      </c>
      <c r="E20" s="34" t="s">
        <v>43</v>
      </c>
      <c r="F20" s="35">
        <v>290</v>
      </c>
      <c r="G20" s="36">
        <v>29</v>
      </c>
      <c r="H20" s="29"/>
    </row>
    <row r="21" spans="1:10" ht="16.2" x14ac:dyDescent="0.35">
      <c r="A21" s="30">
        <v>93</v>
      </c>
      <c r="B21" s="31" t="s">
        <v>155</v>
      </c>
      <c r="C21" s="32">
        <v>46049</v>
      </c>
      <c r="D21" s="33">
        <v>6517</v>
      </c>
      <c r="E21" s="34" t="s">
        <v>43</v>
      </c>
      <c r="F21" s="35">
        <v>6517</v>
      </c>
      <c r="G21" s="36">
        <v>651.70000000000005</v>
      </c>
      <c r="H21" s="29"/>
    </row>
    <row r="22" spans="1:10" ht="16.2" x14ac:dyDescent="0.35">
      <c r="A22" s="30">
        <v>94</v>
      </c>
      <c r="B22" s="31" t="s">
        <v>227</v>
      </c>
      <c r="C22" s="32">
        <v>46105</v>
      </c>
      <c r="D22" s="33">
        <v>20000</v>
      </c>
      <c r="E22" s="37" t="s">
        <v>82</v>
      </c>
      <c r="F22" s="35"/>
      <c r="G22" s="36">
        <v>2000</v>
      </c>
      <c r="H22" s="29" t="s">
        <v>238</v>
      </c>
    </row>
    <row r="23" spans="1:10" ht="16.2" x14ac:dyDescent="0.35">
      <c r="A23" s="30">
        <v>95</v>
      </c>
      <c r="B23" s="31" t="s">
        <v>229</v>
      </c>
      <c r="C23" s="32">
        <v>46153</v>
      </c>
      <c r="D23" s="33">
        <v>2590</v>
      </c>
      <c r="E23" s="34" t="s">
        <v>43</v>
      </c>
      <c r="F23" s="35">
        <v>2590</v>
      </c>
      <c r="G23" s="36">
        <v>259</v>
      </c>
      <c r="H23" s="29"/>
    </row>
    <row r="24" spans="1:10" ht="16.2" x14ac:dyDescent="0.35">
      <c r="A24" s="30">
        <v>96</v>
      </c>
      <c r="B24" s="31" t="s">
        <v>230</v>
      </c>
      <c r="C24" s="32">
        <v>46157</v>
      </c>
      <c r="D24" s="33">
        <v>9000</v>
      </c>
      <c r="E24" s="34" t="s">
        <v>43</v>
      </c>
      <c r="F24" s="35">
        <v>9000</v>
      </c>
      <c r="G24" s="36">
        <v>900</v>
      </c>
      <c r="H24" s="29"/>
    </row>
    <row r="25" spans="1:10" ht="16.2" x14ac:dyDescent="0.35">
      <c r="A25" s="30">
        <v>97</v>
      </c>
      <c r="B25" s="31" t="s">
        <v>234</v>
      </c>
      <c r="C25" s="32" t="s">
        <v>235</v>
      </c>
      <c r="D25" s="33">
        <v>1180</v>
      </c>
      <c r="E25" s="37" t="s">
        <v>82</v>
      </c>
      <c r="F25" s="35">
        <v>1180</v>
      </c>
      <c r="G25" s="36">
        <f>SUM(D25*10%)</f>
        <v>118</v>
      </c>
      <c r="H25" s="29" t="s">
        <v>239</v>
      </c>
    </row>
    <row r="26" spans="1:10" ht="16.2" x14ac:dyDescent="0.35">
      <c r="A26" s="30">
        <v>98</v>
      </c>
      <c r="B26" s="31" t="s">
        <v>236</v>
      </c>
      <c r="C26" s="32" t="s">
        <v>237</v>
      </c>
      <c r="D26" s="33">
        <v>10000</v>
      </c>
      <c r="E26" s="37" t="s">
        <v>82</v>
      </c>
      <c r="F26" s="35">
        <v>10000</v>
      </c>
      <c r="G26" s="36">
        <v>1000</v>
      </c>
      <c r="H26" s="29" t="s">
        <v>239</v>
      </c>
    </row>
    <row r="27" spans="1:10" ht="16.2" x14ac:dyDescent="0.35">
      <c r="A27" s="29"/>
      <c r="B27" s="29"/>
      <c r="C27" s="29"/>
      <c r="D27" s="29"/>
      <c r="E27" s="29"/>
      <c r="F27" s="29"/>
      <c r="G27" s="29"/>
      <c r="H27" s="29"/>
    </row>
    <row r="28" spans="1:10" ht="16.2" x14ac:dyDescent="0.35">
      <c r="A28" s="29"/>
      <c r="B28" s="38" t="s">
        <v>245</v>
      </c>
      <c r="C28" s="38"/>
      <c r="D28" s="38"/>
      <c r="E28" s="38"/>
      <c r="F28" s="39">
        <f>SUM(Table1[Awarded])</f>
        <v>49785</v>
      </c>
      <c r="G28" s="39">
        <f>SUM(Table1[Admin])</f>
        <v>6978.5</v>
      </c>
      <c r="H28" s="40">
        <f>SUM(F28:G28)</f>
        <v>56763.5</v>
      </c>
    </row>
    <row r="31" spans="1:10" s="56" customFormat="1" ht="24.6" thickBot="1" x14ac:dyDescent="0.35">
      <c r="A31" s="53" t="s">
        <v>1</v>
      </c>
      <c r="B31" s="54" t="s">
        <v>2</v>
      </c>
      <c r="C31" s="53" t="s">
        <v>3</v>
      </c>
      <c r="D31" s="54" t="s">
        <v>4</v>
      </c>
      <c r="E31" s="54" t="s">
        <v>5</v>
      </c>
      <c r="F31" s="53" t="s">
        <v>6</v>
      </c>
      <c r="G31" s="53" t="s">
        <v>7</v>
      </c>
      <c r="H31" s="55" t="s">
        <v>8</v>
      </c>
      <c r="I31" s="55" t="s">
        <v>9</v>
      </c>
      <c r="J31" s="54" t="s">
        <v>10</v>
      </c>
    </row>
    <row r="32" spans="1:10" x14ac:dyDescent="0.3">
      <c r="A32" s="41">
        <v>86</v>
      </c>
      <c r="B32" s="42" t="s">
        <v>147</v>
      </c>
      <c r="C32" s="43">
        <v>45904</v>
      </c>
      <c r="D32" s="44">
        <v>3814</v>
      </c>
      <c r="E32" s="45" t="s">
        <v>43</v>
      </c>
      <c r="F32" s="46">
        <v>3814</v>
      </c>
      <c r="G32" s="47">
        <v>381.4</v>
      </c>
      <c r="H32" s="48">
        <v>1129.73</v>
      </c>
      <c r="I32" s="48">
        <v>4195.3999999999996</v>
      </c>
      <c r="J32" s="49" t="s">
        <v>148</v>
      </c>
    </row>
    <row r="33" spans="1:10" x14ac:dyDescent="0.3">
      <c r="A33" s="50">
        <v>87</v>
      </c>
      <c r="B33" s="3" t="s">
        <v>149</v>
      </c>
      <c r="C33" s="8">
        <v>45909</v>
      </c>
      <c r="D33" s="7">
        <v>450</v>
      </c>
      <c r="E33" s="10" t="s">
        <v>43</v>
      </c>
      <c r="F33" s="9">
        <v>450</v>
      </c>
      <c r="G33" s="21">
        <v>45</v>
      </c>
      <c r="H33" s="5">
        <v>450</v>
      </c>
      <c r="I33" s="5"/>
      <c r="J33" s="51" t="s">
        <v>226</v>
      </c>
    </row>
    <row r="34" spans="1:10" x14ac:dyDescent="0.3">
      <c r="A34" s="50">
        <v>88</v>
      </c>
      <c r="B34" s="3" t="s">
        <v>150</v>
      </c>
      <c r="C34" s="8">
        <v>45925</v>
      </c>
      <c r="D34" s="7">
        <v>3400</v>
      </c>
      <c r="E34" s="6" t="s">
        <v>82</v>
      </c>
      <c r="F34" s="9"/>
      <c r="G34" s="21"/>
      <c r="H34" s="5"/>
      <c r="I34" s="5"/>
      <c r="J34" s="51"/>
    </row>
    <row r="35" spans="1:10" x14ac:dyDescent="0.3">
      <c r="A35" s="50">
        <v>89</v>
      </c>
      <c r="B35" s="3" t="s">
        <v>151</v>
      </c>
      <c r="C35" s="8">
        <v>46044</v>
      </c>
      <c r="D35" s="7">
        <v>5000</v>
      </c>
      <c r="E35" s="10" t="s">
        <v>43</v>
      </c>
      <c r="F35" s="9">
        <v>5000</v>
      </c>
      <c r="G35" s="21">
        <v>500</v>
      </c>
      <c r="H35" s="5"/>
      <c r="I35" s="5">
        <v>5500</v>
      </c>
      <c r="J35" s="51"/>
    </row>
    <row r="36" spans="1:10" x14ac:dyDescent="0.3">
      <c r="A36" s="50">
        <v>90</v>
      </c>
      <c r="B36" s="3" t="s">
        <v>152</v>
      </c>
      <c r="C36" s="8">
        <v>45965</v>
      </c>
      <c r="D36" s="7">
        <v>5200</v>
      </c>
      <c r="E36" s="10" t="s">
        <v>43</v>
      </c>
      <c r="F36" s="9">
        <v>5208</v>
      </c>
      <c r="G36" s="21">
        <v>520.79999999999995</v>
      </c>
      <c r="H36" s="27">
        <v>46161</v>
      </c>
      <c r="I36" s="5"/>
      <c r="J36" s="51" t="s">
        <v>231</v>
      </c>
    </row>
    <row r="37" spans="1:10" x14ac:dyDescent="0.3">
      <c r="A37" s="50">
        <v>91</v>
      </c>
      <c r="B37" s="3" t="s">
        <v>153</v>
      </c>
      <c r="C37" s="8">
        <v>46042</v>
      </c>
      <c r="D37" s="7">
        <v>10000</v>
      </c>
      <c r="E37" s="10" t="s">
        <v>43</v>
      </c>
      <c r="F37" s="9">
        <v>10000</v>
      </c>
      <c r="G37" s="21">
        <v>1000</v>
      </c>
      <c r="H37" s="5">
        <v>6344</v>
      </c>
      <c r="I37" s="5"/>
      <c r="J37" s="51" t="s">
        <v>228</v>
      </c>
    </row>
    <row r="38" spans="1:10" x14ac:dyDescent="0.3">
      <c r="A38" s="50">
        <v>92</v>
      </c>
      <c r="B38" s="3" t="s">
        <v>154</v>
      </c>
      <c r="C38" s="8">
        <v>46043</v>
      </c>
      <c r="D38" s="7">
        <v>290</v>
      </c>
      <c r="E38" s="10" t="s">
        <v>43</v>
      </c>
      <c r="F38" s="9">
        <v>290</v>
      </c>
      <c r="G38" s="21">
        <v>29</v>
      </c>
      <c r="H38" s="5">
        <v>290</v>
      </c>
      <c r="I38" s="5">
        <f>+F38-H38</f>
        <v>0</v>
      </c>
      <c r="J38" s="51" t="s">
        <v>225</v>
      </c>
    </row>
    <row r="39" spans="1:10" x14ac:dyDescent="0.3">
      <c r="A39" s="50">
        <v>93</v>
      </c>
      <c r="B39" s="3" t="s">
        <v>155</v>
      </c>
      <c r="C39" s="8">
        <v>46049</v>
      </c>
      <c r="D39" s="7">
        <v>6517</v>
      </c>
      <c r="E39" s="10" t="s">
        <v>43</v>
      </c>
      <c r="F39" s="9">
        <v>6517</v>
      </c>
      <c r="G39" s="21">
        <v>651.70000000000005</v>
      </c>
      <c r="H39" s="5">
        <v>6367</v>
      </c>
      <c r="I39" s="5">
        <v>150</v>
      </c>
      <c r="J39" s="52" t="s">
        <v>232</v>
      </c>
    </row>
    <row r="40" spans="1:10" x14ac:dyDescent="0.3">
      <c r="A40" s="50">
        <v>94</v>
      </c>
      <c r="B40" s="3" t="s">
        <v>227</v>
      </c>
      <c r="C40" s="8">
        <v>46105</v>
      </c>
      <c r="D40" s="7">
        <v>20000</v>
      </c>
      <c r="E40" s="6" t="s">
        <v>82</v>
      </c>
      <c r="F40" s="9"/>
      <c r="G40" s="21"/>
      <c r="H40" s="5"/>
      <c r="I40" s="5"/>
      <c r="J40" s="51" t="s">
        <v>233</v>
      </c>
    </row>
    <row r="41" spans="1:10" x14ac:dyDescent="0.3">
      <c r="A41" s="50">
        <v>95</v>
      </c>
      <c r="B41" s="3" t="s">
        <v>229</v>
      </c>
      <c r="C41" s="8">
        <v>46153</v>
      </c>
      <c r="D41" s="7">
        <v>2590</v>
      </c>
      <c r="E41" s="10" t="s">
        <v>43</v>
      </c>
      <c r="F41" s="9">
        <v>2590</v>
      </c>
      <c r="G41" s="21">
        <v>259</v>
      </c>
      <c r="H41" s="5"/>
      <c r="I41" s="5">
        <v>2590</v>
      </c>
      <c r="J41" s="51"/>
    </row>
    <row r="42" spans="1:10" x14ac:dyDescent="0.3">
      <c r="A42" s="50">
        <v>96</v>
      </c>
      <c r="B42" s="3" t="s">
        <v>230</v>
      </c>
      <c r="C42" s="8">
        <v>46157</v>
      </c>
      <c r="D42" s="7">
        <v>9000</v>
      </c>
      <c r="E42" s="10" t="s">
        <v>43</v>
      </c>
      <c r="F42" s="9">
        <v>9000</v>
      </c>
      <c r="G42" s="21">
        <v>900</v>
      </c>
      <c r="H42" s="5"/>
      <c r="I42" s="5">
        <v>9000</v>
      </c>
      <c r="J42" s="51"/>
    </row>
    <row r="43" spans="1:10" x14ac:dyDescent="0.3">
      <c r="A43" s="50">
        <v>97</v>
      </c>
      <c r="B43" s="3" t="s">
        <v>234</v>
      </c>
      <c r="C43" s="8" t="s">
        <v>235</v>
      </c>
      <c r="D43" s="7">
        <v>1046</v>
      </c>
      <c r="E43" s="6" t="s">
        <v>82</v>
      </c>
      <c r="F43" s="9"/>
      <c r="G43" s="21">
        <v>146</v>
      </c>
      <c r="H43" s="5"/>
      <c r="I43" s="5"/>
      <c r="J43" s="51"/>
    </row>
    <row r="44" spans="1:10" x14ac:dyDescent="0.3">
      <c r="A44" s="50">
        <v>98</v>
      </c>
      <c r="B44" s="3" t="s">
        <v>236</v>
      </c>
      <c r="C44" s="8" t="s">
        <v>237</v>
      </c>
      <c r="D44" s="7">
        <v>10000</v>
      </c>
      <c r="E44" s="6" t="s">
        <v>82</v>
      </c>
      <c r="F44" s="9"/>
      <c r="G44" s="21"/>
      <c r="H44" s="5"/>
      <c r="I44" s="5"/>
      <c r="J44" s="51"/>
    </row>
    <row r="45" spans="1:10" x14ac:dyDescent="0.3">
      <c r="F45" s="28">
        <f>SUM(F32:F44)</f>
        <v>42869</v>
      </c>
      <c r="G45" s="28">
        <f>SUM(G32:G44)</f>
        <v>4432.8999999999996</v>
      </c>
      <c r="I45" s="1">
        <f>SUM(I32:I44)</f>
        <v>21435.4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ADA8-F1DA-479C-8DD5-420CE67EF48F}">
  <dimension ref="A1:H36"/>
  <sheetViews>
    <sheetView topLeftCell="A13" zoomScale="85" zoomScaleNormal="85" workbookViewId="0">
      <selection activeCell="D36" sqref="D36"/>
    </sheetView>
  </sheetViews>
  <sheetFormatPr defaultRowHeight="14.4" x14ac:dyDescent="0.3"/>
  <cols>
    <col min="1" max="1" width="27" bestFit="1" customWidth="1"/>
    <col min="2" max="2" width="19.44140625" bestFit="1" customWidth="1"/>
    <col min="3" max="4" width="21.109375" bestFit="1" customWidth="1"/>
    <col min="5" max="5" width="12.33203125" customWidth="1"/>
    <col min="6" max="6" width="49.6640625" customWidth="1"/>
    <col min="7" max="7" width="21.88671875" customWidth="1"/>
    <col min="8" max="8" width="31.5546875" style="277" customWidth="1"/>
    <col min="10" max="10" width="16.5546875" customWidth="1"/>
    <col min="12" max="12" width="7.88671875" bestFit="1" customWidth="1"/>
  </cols>
  <sheetData>
    <row r="1" spans="1:8" ht="15" thickBot="1" x14ac:dyDescent="0.35">
      <c r="A1" s="302" t="s">
        <v>306</v>
      </c>
      <c r="B1" s="303"/>
      <c r="C1" s="304"/>
      <c r="D1" s="302" t="s">
        <v>307</v>
      </c>
      <c r="E1" s="303"/>
      <c r="F1" s="303"/>
      <c r="G1" s="303"/>
      <c r="H1" s="304"/>
    </row>
    <row r="2" spans="1:8" ht="28.2" customHeight="1" thickBot="1" x14ac:dyDescent="0.35">
      <c r="A2" s="265" t="s">
        <v>308</v>
      </c>
      <c r="B2" s="266" t="s">
        <v>309</v>
      </c>
      <c r="C2" s="282" t="s">
        <v>310</v>
      </c>
      <c r="D2" s="283" t="s">
        <v>308</v>
      </c>
      <c r="E2" s="266" t="s">
        <v>309</v>
      </c>
      <c r="F2" s="266" t="s">
        <v>311</v>
      </c>
      <c r="G2" s="266" t="s">
        <v>312</v>
      </c>
      <c r="H2" s="274" t="s">
        <v>310</v>
      </c>
    </row>
    <row r="3" spans="1:8" ht="28.2" customHeight="1" thickBot="1" x14ac:dyDescent="0.35">
      <c r="A3" s="273">
        <v>45900</v>
      </c>
      <c r="B3" s="285" t="s">
        <v>313</v>
      </c>
      <c r="C3" s="286">
        <v>141189.29</v>
      </c>
      <c r="D3" s="272"/>
      <c r="E3" s="269"/>
      <c r="F3" s="269"/>
      <c r="G3" s="269"/>
      <c r="H3" s="275"/>
    </row>
    <row r="4" spans="1:8" x14ac:dyDescent="0.3">
      <c r="A4" s="305"/>
      <c r="B4" s="305"/>
      <c r="C4" s="305"/>
      <c r="D4" s="292">
        <v>45987</v>
      </c>
      <c r="E4" s="294" t="s">
        <v>314</v>
      </c>
      <c r="F4" s="294" t="s">
        <v>315</v>
      </c>
      <c r="G4" s="294" t="s">
        <v>339</v>
      </c>
      <c r="H4" s="296">
        <v>19500</v>
      </c>
    </row>
    <row r="5" spans="1:8" ht="15" thickBot="1" x14ac:dyDescent="0.35">
      <c r="A5" s="305"/>
      <c r="B5" s="305"/>
      <c r="C5" s="305"/>
      <c r="D5" s="293"/>
      <c r="E5" s="295"/>
      <c r="F5" s="295"/>
      <c r="G5" s="295"/>
      <c r="H5" s="297"/>
    </row>
    <row r="6" spans="1:8" ht="15" customHeight="1" x14ac:dyDescent="0.3">
      <c r="A6" s="290"/>
      <c r="B6" s="290"/>
      <c r="C6" s="290"/>
      <c r="D6" s="292">
        <v>45937</v>
      </c>
      <c r="E6" s="294" t="s">
        <v>314</v>
      </c>
      <c r="F6" s="294" t="s">
        <v>334</v>
      </c>
      <c r="G6" s="294" t="s">
        <v>316</v>
      </c>
      <c r="H6" s="296">
        <v>3533.72</v>
      </c>
    </row>
    <row r="7" spans="1:8" ht="15" thickBot="1" x14ac:dyDescent="0.35">
      <c r="A7" s="291"/>
      <c r="B7" s="291"/>
      <c r="C7" s="291"/>
      <c r="D7" s="293">
        <v>45978</v>
      </c>
      <c r="E7" s="295" t="s">
        <v>314</v>
      </c>
      <c r="F7" s="295" t="s">
        <v>325</v>
      </c>
      <c r="G7" s="295" t="s">
        <v>316</v>
      </c>
      <c r="H7" s="297">
        <v>9007</v>
      </c>
    </row>
    <row r="8" spans="1:8" x14ac:dyDescent="0.3">
      <c r="A8" s="290"/>
      <c r="B8" s="290"/>
      <c r="C8" s="290"/>
      <c r="D8" s="292">
        <v>45995</v>
      </c>
      <c r="E8" s="294" t="s">
        <v>314</v>
      </c>
      <c r="F8" s="294" t="s">
        <v>326</v>
      </c>
      <c r="G8" s="294" t="s">
        <v>316</v>
      </c>
      <c r="H8" s="296">
        <v>10556.08</v>
      </c>
    </row>
    <row r="9" spans="1:8" ht="15" thickBot="1" x14ac:dyDescent="0.35">
      <c r="A9" s="291"/>
      <c r="B9" s="291"/>
      <c r="C9" s="291"/>
      <c r="D9" s="293">
        <v>45995</v>
      </c>
      <c r="E9" s="295" t="s">
        <v>314</v>
      </c>
      <c r="F9" s="295" t="s">
        <v>327</v>
      </c>
      <c r="G9" s="295" t="s">
        <v>316</v>
      </c>
      <c r="H9" s="297">
        <v>450</v>
      </c>
    </row>
    <row r="10" spans="1:8" ht="15" customHeight="1" x14ac:dyDescent="0.3">
      <c r="A10" s="290"/>
      <c r="B10" s="290"/>
      <c r="C10" s="290"/>
      <c r="D10" s="292">
        <v>46048</v>
      </c>
      <c r="E10" s="294" t="s">
        <v>314</v>
      </c>
      <c r="F10" s="294" t="s">
        <v>335</v>
      </c>
      <c r="G10" s="294" t="s">
        <v>316</v>
      </c>
      <c r="H10" s="296">
        <v>600</v>
      </c>
    </row>
    <row r="11" spans="1:8" ht="15" thickBot="1" x14ac:dyDescent="0.35">
      <c r="A11" s="291"/>
      <c r="B11" s="291"/>
      <c r="C11" s="291"/>
      <c r="D11" s="293">
        <v>46048</v>
      </c>
      <c r="E11" s="295" t="s">
        <v>314</v>
      </c>
      <c r="F11" s="295" t="s">
        <v>328</v>
      </c>
      <c r="G11" s="295" t="s">
        <v>316</v>
      </c>
      <c r="H11" s="297">
        <v>1129.73</v>
      </c>
    </row>
    <row r="12" spans="1:8" x14ac:dyDescent="0.3">
      <c r="A12" s="290"/>
      <c r="B12" s="290"/>
      <c r="C12" s="290"/>
      <c r="D12" s="292">
        <v>45735</v>
      </c>
      <c r="E12" s="294" t="s">
        <v>314</v>
      </c>
      <c r="F12" s="294" t="s">
        <v>336</v>
      </c>
      <c r="G12" s="294" t="s">
        <v>316</v>
      </c>
      <c r="H12" s="296">
        <v>10000</v>
      </c>
    </row>
    <row r="13" spans="1:8" ht="15" thickBot="1" x14ac:dyDescent="0.35">
      <c r="A13" s="291"/>
      <c r="B13" s="291"/>
      <c r="C13" s="291"/>
      <c r="D13" s="293">
        <v>46071</v>
      </c>
      <c r="E13" s="295" t="s">
        <v>314</v>
      </c>
      <c r="F13" s="295" t="s">
        <v>329</v>
      </c>
      <c r="G13" s="295" t="s">
        <v>316</v>
      </c>
      <c r="H13" s="297">
        <v>290</v>
      </c>
    </row>
    <row r="14" spans="1:8" ht="15" customHeight="1" x14ac:dyDescent="0.3">
      <c r="A14" s="290"/>
      <c r="B14" s="290"/>
      <c r="C14" s="290"/>
      <c r="D14" s="292">
        <v>46078</v>
      </c>
      <c r="E14" s="294" t="s">
        <v>314</v>
      </c>
      <c r="F14" s="294" t="s">
        <v>330</v>
      </c>
      <c r="G14" s="294" t="s">
        <v>316</v>
      </c>
      <c r="H14" s="296">
        <v>937.6</v>
      </c>
    </row>
    <row r="15" spans="1:8" ht="15" thickBot="1" x14ac:dyDescent="0.35">
      <c r="A15" s="291"/>
      <c r="B15" s="291"/>
      <c r="C15" s="291"/>
      <c r="D15" s="293">
        <v>46148</v>
      </c>
      <c r="E15" s="295" t="s">
        <v>314</v>
      </c>
      <c r="F15" s="295" t="s">
        <v>331</v>
      </c>
      <c r="G15" s="295" t="s">
        <v>316</v>
      </c>
      <c r="H15" s="297">
        <v>10000</v>
      </c>
    </row>
    <row r="16" spans="1:8" ht="15" customHeight="1" x14ac:dyDescent="0.3">
      <c r="A16" s="290"/>
      <c r="B16" s="290"/>
      <c r="C16" s="290"/>
      <c r="D16" s="292">
        <v>45797</v>
      </c>
      <c r="E16" s="294" t="s">
        <v>314</v>
      </c>
      <c r="F16" s="294" t="s">
        <v>332</v>
      </c>
      <c r="G16" s="294" t="s">
        <v>316</v>
      </c>
      <c r="H16" s="296">
        <v>5208</v>
      </c>
    </row>
    <row r="17" spans="1:8" ht="15" customHeight="1" thickBot="1" x14ac:dyDescent="0.35">
      <c r="A17" s="291"/>
      <c r="B17" s="291"/>
      <c r="C17" s="291"/>
      <c r="D17" s="293">
        <v>46177</v>
      </c>
      <c r="E17" s="295" t="s">
        <v>314</v>
      </c>
      <c r="F17" s="295" t="s">
        <v>333</v>
      </c>
      <c r="G17" s="295" t="s">
        <v>316</v>
      </c>
      <c r="H17" s="297">
        <v>2097.8200000000002</v>
      </c>
    </row>
    <row r="18" spans="1:8" x14ac:dyDescent="0.3">
      <c r="A18" s="290"/>
      <c r="B18" s="290"/>
      <c r="C18" s="290"/>
      <c r="D18" s="292">
        <v>45875</v>
      </c>
      <c r="E18" s="294" t="s">
        <v>314</v>
      </c>
      <c r="F18" s="294" t="s">
        <v>317</v>
      </c>
      <c r="G18" s="294" t="s">
        <v>316</v>
      </c>
      <c r="H18" s="296">
        <v>4000</v>
      </c>
    </row>
    <row r="19" spans="1:8" ht="15" customHeight="1" thickBot="1" x14ac:dyDescent="0.35">
      <c r="A19" s="291"/>
      <c r="B19" s="291"/>
      <c r="C19" s="291"/>
      <c r="D19" s="293">
        <v>45900</v>
      </c>
      <c r="E19" s="295" t="s">
        <v>318</v>
      </c>
      <c r="F19" s="295" t="s">
        <v>319</v>
      </c>
      <c r="G19" s="295" t="s">
        <v>221</v>
      </c>
      <c r="H19" s="297">
        <v>7759.56</v>
      </c>
    </row>
    <row r="20" spans="1:8" ht="27.6" customHeight="1" thickBot="1" x14ac:dyDescent="0.35">
      <c r="A20" s="287"/>
      <c r="B20" s="287"/>
      <c r="C20" s="287"/>
      <c r="D20" s="284">
        <v>45954</v>
      </c>
      <c r="E20" s="271" t="s">
        <v>323</v>
      </c>
      <c r="F20" s="271" t="s">
        <v>324</v>
      </c>
      <c r="G20" s="271"/>
      <c r="H20" s="276">
        <v>259.2</v>
      </c>
    </row>
    <row r="21" spans="1:8" ht="27.6" customHeight="1" thickBot="1" x14ac:dyDescent="0.35">
      <c r="A21" s="281"/>
      <c r="B21" s="281"/>
      <c r="C21" s="281"/>
      <c r="D21" s="280">
        <v>45900</v>
      </c>
      <c r="E21" s="271" t="s">
        <v>340</v>
      </c>
      <c r="F21" s="271" t="s">
        <v>221</v>
      </c>
      <c r="G21" s="271"/>
      <c r="H21" s="288">
        <v>9659.56</v>
      </c>
    </row>
    <row r="22" spans="1:8" x14ac:dyDescent="0.3">
      <c r="A22" s="306">
        <v>45965</v>
      </c>
      <c r="B22" s="308" t="s">
        <v>320</v>
      </c>
      <c r="C22" s="309">
        <v>76743.28</v>
      </c>
      <c r="D22" s="294"/>
      <c r="E22" s="294"/>
      <c r="F22" s="294"/>
      <c r="G22" s="294"/>
      <c r="H22" s="296"/>
    </row>
    <row r="23" spans="1:8" ht="15" thickBot="1" x14ac:dyDescent="0.35">
      <c r="A23" s="307"/>
      <c r="B23" s="295"/>
      <c r="C23" s="301"/>
      <c r="D23" s="295"/>
      <c r="E23" s="295"/>
      <c r="F23" s="295"/>
      <c r="G23" s="295"/>
      <c r="H23" s="297"/>
    </row>
    <row r="24" spans="1:8" x14ac:dyDescent="0.3">
      <c r="A24" s="294"/>
      <c r="B24" s="294"/>
      <c r="C24" s="294"/>
      <c r="D24" s="294"/>
      <c r="E24" s="294"/>
      <c r="F24" s="294"/>
      <c r="G24" s="294"/>
      <c r="H24" s="296"/>
    </row>
    <row r="25" spans="1:8" ht="15" thickBot="1" x14ac:dyDescent="0.35">
      <c r="A25" s="295"/>
      <c r="B25" s="295"/>
      <c r="C25" s="295"/>
      <c r="D25" s="295"/>
      <c r="E25" s="295"/>
      <c r="F25" s="295"/>
      <c r="G25" s="295"/>
      <c r="H25" s="297"/>
    </row>
    <row r="26" spans="1:8" x14ac:dyDescent="0.3">
      <c r="A26" s="294"/>
      <c r="B26" s="294"/>
      <c r="C26" s="294"/>
      <c r="D26" s="294"/>
      <c r="E26" s="294"/>
      <c r="F26" s="294"/>
      <c r="G26" s="294"/>
      <c r="H26" s="296"/>
    </row>
    <row r="27" spans="1:8" ht="15" thickBot="1" x14ac:dyDescent="0.35">
      <c r="A27" s="295"/>
      <c r="B27" s="295"/>
      <c r="C27" s="295"/>
      <c r="D27" s="295"/>
      <c r="E27" s="295"/>
      <c r="F27" s="295"/>
      <c r="G27" s="295"/>
      <c r="H27" s="297"/>
    </row>
    <row r="28" spans="1:8" ht="26.4" customHeight="1" x14ac:dyDescent="0.3">
      <c r="A28" s="294"/>
      <c r="B28" s="294" t="s">
        <v>321</v>
      </c>
      <c r="C28" s="300">
        <v>76743.28</v>
      </c>
      <c r="D28" s="294"/>
      <c r="E28" s="294"/>
      <c r="F28" s="298"/>
      <c r="G28" s="298"/>
      <c r="H28" s="296"/>
    </row>
    <row r="29" spans="1:8" ht="15" thickBot="1" x14ac:dyDescent="0.35">
      <c r="A29" s="295"/>
      <c r="B29" s="295"/>
      <c r="C29" s="301"/>
      <c r="D29" s="295"/>
      <c r="E29" s="295"/>
      <c r="F29" s="299"/>
      <c r="G29" s="299"/>
      <c r="H29" s="297"/>
    </row>
    <row r="30" spans="1:8" ht="28.2" thickBot="1" x14ac:dyDescent="0.35">
      <c r="A30" s="267">
        <v>46265</v>
      </c>
      <c r="B30" s="266" t="s">
        <v>322</v>
      </c>
      <c r="C30" s="268">
        <f>C3+C28</f>
        <v>217932.57</v>
      </c>
      <c r="D30" s="270">
        <v>46265</v>
      </c>
      <c r="E30" s="266" t="s">
        <v>222</v>
      </c>
      <c r="F30" s="269"/>
      <c r="G30" s="269"/>
      <c r="H30" s="274">
        <f>SUM(H6:H29)</f>
        <v>75488.26999999999</v>
      </c>
    </row>
    <row r="33" spans="1:4" x14ac:dyDescent="0.3">
      <c r="A33" s="278" t="s">
        <v>337</v>
      </c>
      <c r="C33" s="277">
        <v>141189.29</v>
      </c>
    </row>
    <row r="34" spans="1:4" x14ac:dyDescent="0.3">
      <c r="A34" s="278" t="s">
        <v>321</v>
      </c>
      <c r="C34" s="277">
        <f>C22</f>
        <v>76743.28</v>
      </c>
    </row>
    <row r="35" spans="1:4" x14ac:dyDescent="0.3">
      <c r="A35" s="278" t="s">
        <v>222</v>
      </c>
      <c r="C35" s="277">
        <f>H30</f>
        <v>75488.26999999999</v>
      </c>
    </row>
    <row r="36" spans="1:4" x14ac:dyDescent="0.3">
      <c r="A36" s="278" t="s">
        <v>338</v>
      </c>
      <c r="C36" s="277">
        <f>C33+C34-C35</f>
        <v>142444.30000000002</v>
      </c>
      <c r="D36" s="279"/>
    </row>
  </sheetData>
  <mergeCells count="98">
    <mergeCell ref="H22:H23"/>
    <mergeCell ref="A1:C1"/>
    <mergeCell ref="D1:H1"/>
    <mergeCell ref="A4:A5"/>
    <mergeCell ref="B4:B5"/>
    <mergeCell ref="C4:C5"/>
    <mergeCell ref="D4:D5"/>
    <mergeCell ref="E4:E5"/>
    <mergeCell ref="F4:F5"/>
    <mergeCell ref="G4:G5"/>
    <mergeCell ref="H4:H5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G28:G29"/>
    <mergeCell ref="H28:H29"/>
    <mergeCell ref="D6:D7"/>
    <mergeCell ref="E6:E7"/>
    <mergeCell ref="F6:F7"/>
    <mergeCell ref="G6:G7"/>
    <mergeCell ref="H6:H7"/>
    <mergeCell ref="F28:F29"/>
    <mergeCell ref="G24:G25"/>
    <mergeCell ref="H24:H25"/>
    <mergeCell ref="F26:F27"/>
    <mergeCell ref="G26:G27"/>
    <mergeCell ref="H26:H27"/>
    <mergeCell ref="F24:F25"/>
    <mergeCell ref="F22:F23"/>
    <mergeCell ref="G22:G23"/>
    <mergeCell ref="D10:D11"/>
    <mergeCell ref="E10:E11"/>
    <mergeCell ref="F10:F11"/>
    <mergeCell ref="G10:G11"/>
    <mergeCell ref="H10:H11"/>
    <mergeCell ref="D8:D9"/>
    <mergeCell ref="E8:E9"/>
    <mergeCell ref="F8:F9"/>
    <mergeCell ref="G8:G9"/>
    <mergeCell ref="H8:H9"/>
    <mergeCell ref="D14:D15"/>
    <mergeCell ref="E14:E15"/>
    <mergeCell ref="F14:F15"/>
    <mergeCell ref="G14:G15"/>
    <mergeCell ref="H14:H15"/>
    <mergeCell ref="D12:D13"/>
    <mergeCell ref="E12:E13"/>
    <mergeCell ref="F12:F13"/>
    <mergeCell ref="G12:G13"/>
    <mergeCell ref="H12:H13"/>
    <mergeCell ref="D18:D19"/>
    <mergeCell ref="E18:E19"/>
    <mergeCell ref="F18:F19"/>
    <mergeCell ref="G18:G19"/>
    <mergeCell ref="H18:H19"/>
    <mergeCell ref="D16:D17"/>
    <mergeCell ref="E16:E17"/>
    <mergeCell ref="F16:F17"/>
    <mergeCell ref="G16:G17"/>
    <mergeCell ref="H16:H17"/>
    <mergeCell ref="C6:C7"/>
    <mergeCell ref="B6:B7"/>
    <mergeCell ref="A6:A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8:A19"/>
    <mergeCell ref="B18:B19"/>
    <mergeCell ref="C18:C19"/>
    <mergeCell ref="A14:A15"/>
    <mergeCell ref="B14:B15"/>
    <mergeCell ref="C14:C15"/>
    <mergeCell ref="A16:A17"/>
    <mergeCell ref="B16:B17"/>
    <mergeCell ref="C16:C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6"/>
  <sheetViews>
    <sheetView tabSelected="1" zoomScale="145" zoomScaleNormal="145" workbookViewId="0">
      <pane ySplit="3" topLeftCell="A121" activePane="bottomLeft" state="frozen"/>
      <selection pane="bottomLeft" activeCell="D122" sqref="D122"/>
    </sheetView>
  </sheetViews>
  <sheetFormatPr defaultRowHeight="14.4" x14ac:dyDescent="0.3"/>
  <cols>
    <col min="1" max="1" width="9" customWidth="1"/>
    <col min="2" max="2" width="54.88671875" bestFit="1" customWidth="1"/>
    <col min="3" max="3" width="12.33203125" bestFit="1" customWidth="1"/>
    <col min="4" max="4" width="10.6640625" customWidth="1"/>
    <col min="5" max="5" width="10.88671875" bestFit="1" customWidth="1"/>
    <col min="6" max="6" width="7.33203125" customWidth="1"/>
    <col min="7" max="7" width="12.5546875" bestFit="1" customWidth="1"/>
    <col min="8" max="8" width="10.88671875" bestFit="1" customWidth="1"/>
    <col min="9" max="11" width="10.109375" customWidth="1"/>
    <col min="12" max="12" width="10.88671875" bestFit="1" customWidth="1"/>
    <col min="13" max="13" width="8.88671875" style="70" customWidth="1"/>
    <col min="14" max="14" width="8.5546875" style="75" bestFit="1" customWidth="1"/>
    <col min="15" max="15" width="9.88671875" style="70" bestFit="1" customWidth="1"/>
    <col min="16" max="16" width="8.5546875" style="75" bestFit="1" customWidth="1"/>
    <col min="17" max="17" width="8" style="70" customWidth="1"/>
    <col min="18" max="18" width="8.5546875" style="75" bestFit="1" customWidth="1"/>
    <col min="19" max="19" width="8" style="70" customWidth="1"/>
    <col min="20" max="20" width="9" style="75" bestFit="1" customWidth="1"/>
    <col min="21" max="22" width="9.77734375" style="70" bestFit="1" customWidth="1"/>
    <col min="23" max="23" width="9.77734375" style="70" customWidth="1"/>
    <col min="24" max="24" width="9.77734375" style="70" bestFit="1" customWidth="1"/>
    <col min="25" max="25" width="12.33203125" style="1" customWidth="1"/>
    <col min="26" max="26" width="13.109375" style="1" customWidth="1"/>
    <col min="27" max="27" width="84.6640625" style="57" customWidth="1"/>
  </cols>
  <sheetData>
    <row r="1" spans="1:27" s="65" customFormat="1" x14ac:dyDescent="0.3">
      <c r="A1" s="66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8"/>
      <c r="N1" s="72"/>
      <c r="O1" s="68"/>
      <c r="P1" s="72"/>
      <c r="Q1" s="68"/>
      <c r="R1" s="72"/>
      <c r="S1" s="68"/>
      <c r="T1" s="72"/>
      <c r="U1" s="68"/>
      <c r="V1" s="68"/>
      <c r="W1" s="68"/>
      <c r="X1" s="68"/>
      <c r="Y1" s="67"/>
      <c r="Z1" s="67"/>
      <c r="AA1" s="77"/>
    </row>
    <row r="2" spans="1:27" s="65" customFormat="1" x14ac:dyDescent="0.3">
      <c r="A2" s="66"/>
      <c r="B2" s="66" t="s">
        <v>273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8"/>
      <c r="N2" s="72"/>
      <c r="O2" s="68"/>
      <c r="P2" s="72"/>
      <c r="Q2" s="68"/>
      <c r="R2" s="72"/>
      <c r="S2" s="68"/>
      <c r="T2" s="72"/>
      <c r="U2" s="68"/>
      <c r="V2" s="68"/>
      <c r="W2" s="68"/>
      <c r="X2" s="68"/>
      <c r="Y2" s="67"/>
      <c r="Z2" s="67"/>
      <c r="AA2" s="77"/>
    </row>
    <row r="3" spans="1:27" s="74" customFormat="1" ht="48.6" thickBot="1" x14ac:dyDescent="0.35">
      <c r="A3" s="63" t="s">
        <v>1</v>
      </c>
      <c r="B3" s="63" t="s">
        <v>2</v>
      </c>
      <c r="C3" s="63" t="s">
        <v>271</v>
      </c>
      <c r="D3" s="63" t="s">
        <v>272</v>
      </c>
      <c r="E3" s="63" t="s">
        <v>296</v>
      </c>
      <c r="F3" s="63" t="s">
        <v>5</v>
      </c>
      <c r="G3" s="63" t="s">
        <v>6</v>
      </c>
      <c r="H3" s="63" t="s">
        <v>297</v>
      </c>
      <c r="I3" s="63" t="s">
        <v>7</v>
      </c>
      <c r="J3" s="63" t="s">
        <v>298</v>
      </c>
      <c r="K3" s="63" t="s">
        <v>285</v>
      </c>
      <c r="L3" s="63"/>
      <c r="M3" s="69" t="s">
        <v>276</v>
      </c>
      <c r="N3" s="73" t="s">
        <v>277</v>
      </c>
      <c r="O3" s="69" t="s">
        <v>278</v>
      </c>
      <c r="P3" s="73" t="s">
        <v>279</v>
      </c>
      <c r="Q3" s="69" t="s">
        <v>280</v>
      </c>
      <c r="R3" s="73" t="s">
        <v>281</v>
      </c>
      <c r="S3" s="69" t="s">
        <v>282</v>
      </c>
      <c r="T3" s="73" t="s">
        <v>283</v>
      </c>
      <c r="U3" s="69" t="s">
        <v>284</v>
      </c>
      <c r="V3" s="69" t="s">
        <v>287</v>
      </c>
      <c r="W3" s="69" t="s">
        <v>302</v>
      </c>
      <c r="X3" s="69" t="s">
        <v>288</v>
      </c>
      <c r="Y3" s="64" t="s">
        <v>11</v>
      </c>
      <c r="Z3" s="64" t="s">
        <v>12</v>
      </c>
      <c r="AA3" s="64" t="s">
        <v>10</v>
      </c>
    </row>
    <row r="4" spans="1:27" ht="15" thickBot="1" x14ac:dyDescent="0.35">
      <c r="A4" s="145"/>
      <c r="B4" s="146" t="s">
        <v>13</v>
      </c>
      <c r="C4" s="147"/>
      <c r="D4" s="148"/>
      <c r="E4" s="148"/>
      <c r="F4" s="149"/>
      <c r="G4" s="150"/>
      <c r="H4" s="151"/>
      <c r="I4" s="152">
        <v>2500</v>
      </c>
      <c r="J4" s="153">
        <v>2500</v>
      </c>
      <c r="K4" s="154">
        <v>2500</v>
      </c>
      <c r="L4" s="155"/>
      <c r="M4" s="156"/>
      <c r="N4" s="157"/>
      <c r="O4" s="158"/>
      <c r="P4" s="157"/>
      <c r="Q4" s="158"/>
      <c r="R4" s="157"/>
      <c r="S4" s="158"/>
      <c r="T4" s="244"/>
      <c r="U4" s="159"/>
      <c r="V4" s="153"/>
      <c r="W4" s="160"/>
      <c r="X4" s="160"/>
      <c r="Y4" s="161"/>
      <c r="Z4" s="162"/>
      <c r="AA4" s="163"/>
    </row>
    <row r="5" spans="1:27" x14ac:dyDescent="0.3">
      <c r="A5" s="168">
        <v>2017</v>
      </c>
      <c r="B5" s="127"/>
      <c r="C5" s="128"/>
      <c r="D5" s="42"/>
      <c r="E5" s="42"/>
      <c r="F5" s="49"/>
      <c r="G5" s="120"/>
      <c r="H5" s="121"/>
      <c r="I5" s="93"/>
      <c r="J5" s="94"/>
      <c r="K5" s="93"/>
      <c r="L5" s="94"/>
      <c r="M5" s="98"/>
      <c r="N5" s="104"/>
      <c r="O5" s="105"/>
      <c r="P5" s="104"/>
      <c r="Q5" s="105"/>
      <c r="R5" s="104"/>
      <c r="S5" s="105"/>
      <c r="T5" s="245"/>
      <c r="U5" s="98"/>
      <c r="V5" s="94"/>
      <c r="W5" s="90"/>
      <c r="X5" s="90"/>
      <c r="Y5" s="85"/>
      <c r="Z5" s="78"/>
      <c r="AA5" s="82"/>
    </row>
    <row r="6" spans="1:27" x14ac:dyDescent="0.3">
      <c r="A6" s="169">
        <v>1</v>
      </c>
      <c r="B6" s="122" t="s">
        <v>14</v>
      </c>
      <c r="C6" s="3"/>
      <c r="D6" s="20">
        <v>4623.6000000000004</v>
      </c>
      <c r="E6" s="20"/>
      <c r="F6" s="129" t="s">
        <v>274</v>
      </c>
      <c r="G6" s="113">
        <f>D6</f>
        <v>4623.6000000000004</v>
      </c>
      <c r="H6" s="114"/>
      <c r="I6" s="113">
        <f>G6*0.1</f>
        <v>462.36000000000007</v>
      </c>
      <c r="J6" s="114"/>
      <c r="K6" s="80">
        <f>4623.6+462.36</f>
        <v>5085.96</v>
      </c>
      <c r="L6" s="81"/>
      <c r="M6" s="109"/>
      <c r="N6" s="101"/>
      <c r="O6" s="71"/>
      <c r="P6" s="101"/>
      <c r="Q6" s="71"/>
      <c r="R6" s="101"/>
      <c r="S6" s="71"/>
      <c r="T6" s="246"/>
      <c r="U6" s="99">
        <v>0</v>
      </c>
      <c r="V6" s="95">
        <v>0</v>
      </c>
      <c r="W6" s="91"/>
      <c r="X6" s="91"/>
      <c r="Y6" s="86"/>
      <c r="Z6" s="79"/>
      <c r="AA6" s="83"/>
    </row>
    <row r="7" spans="1:27" x14ac:dyDescent="0.3">
      <c r="A7" s="169">
        <v>2</v>
      </c>
      <c r="B7" s="122" t="s">
        <v>15</v>
      </c>
      <c r="C7" s="8">
        <v>42887</v>
      </c>
      <c r="D7" s="20">
        <v>0</v>
      </c>
      <c r="E7" s="20"/>
      <c r="F7" s="129" t="s">
        <v>16</v>
      </c>
      <c r="G7" s="113"/>
      <c r="H7" s="114"/>
      <c r="I7" s="113">
        <f t="shared" ref="I7:I26" si="0">G7*0.1</f>
        <v>0</v>
      </c>
      <c r="J7" s="114"/>
      <c r="K7" s="113">
        <v>0</v>
      </c>
      <c r="L7" s="114"/>
      <c r="M7" s="99"/>
      <c r="N7" s="101"/>
      <c r="O7" s="71"/>
      <c r="P7" s="101"/>
      <c r="Q7" s="71"/>
      <c r="R7" s="101"/>
      <c r="S7" s="71"/>
      <c r="T7" s="246"/>
      <c r="U7" s="99">
        <v>0</v>
      </c>
      <c r="V7" s="95">
        <v>0</v>
      </c>
      <c r="W7" s="91"/>
      <c r="X7" s="91"/>
      <c r="Y7" s="86"/>
      <c r="Z7" s="79"/>
      <c r="AA7" s="83" t="s">
        <v>17</v>
      </c>
    </row>
    <row r="8" spans="1:27" x14ac:dyDescent="0.3">
      <c r="A8" s="169">
        <v>3</v>
      </c>
      <c r="B8" s="122" t="s">
        <v>18</v>
      </c>
      <c r="C8" s="8">
        <v>42900</v>
      </c>
      <c r="D8" s="20">
        <v>12500</v>
      </c>
      <c r="E8" s="20"/>
      <c r="F8" s="129" t="s">
        <v>274</v>
      </c>
      <c r="G8" s="113">
        <f>D8</f>
        <v>12500</v>
      </c>
      <c r="H8" s="114"/>
      <c r="I8" s="113">
        <f t="shared" si="0"/>
        <v>1250</v>
      </c>
      <c r="J8" s="114"/>
      <c r="K8" s="80">
        <f>500+4000+4000+4000+1250</f>
        <v>13750</v>
      </c>
      <c r="L8" s="81"/>
      <c r="M8" s="109"/>
      <c r="N8" s="101"/>
      <c r="O8" s="71"/>
      <c r="P8" s="101"/>
      <c r="Q8" s="71"/>
      <c r="R8" s="101"/>
      <c r="S8" s="71"/>
      <c r="T8" s="246"/>
      <c r="U8" s="99">
        <v>0</v>
      </c>
      <c r="V8" s="95">
        <v>0</v>
      </c>
      <c r="W8" s="91"/>
      <c r="X8" s="91"/>
      <c r="Y8" s="86"/>
      <c r="Z8" s="79"/>
      <c r="AA8" s="83"/>
    </row>
    <row r="9" spans="1:27" x14ac:dyDescent="0.3">
      <c r="A9" s="169">
        <v>4</v>
      </c>
      <c r="B9" s="122" t="s">
        <v>19</v>
      </c>
      <c r="C9" s="8">
        <v>42911</v>
      </c>
      <c r="D9" s="20">
        <v>24000</v>
      </c>
      <c r="E9" s="20"/>
      <c r="F9" s="129" t="s">
        <v>274</v>
      </c>
      <c r="G9" s="106">
        <v>10000</v>
      </c>
      <c r="H9" s="117"/>
      <c r="I9" s="113">
        <f t="shared" si="0"/>
        <v>1000</v>
      </c>
      <c r="J9" s="114"/>
      <c r="K9" s="80">
        <f>411.76+890.76+8697.48+1000</f>
        <v>11000</v>
      </c>
      <c r="L9" s="81"/>
      <c r="M9" s="109"/>
      <c r="N9" s="101"/>
      <c r="O9" s="71"/>
      <c r="P9" s="101"/>
      <c r="Q9" s="71"/>
      <c r="R9" s="101"/>
      <c r="S9" s="71"/>
      <c r="T9" s="246"/>
      <c r="U9" s="99">
        <v>0</v>
      </c>
      <c r="V9" s="95">
        <v>0</v>
      </c>
      <c r="W9" s="91"/>
      <c r="X9" s="91"/>
      <c r="Y9" s="86"/>
      <c r="Z9" s="79"/>
      <c r="AA9" s="83"/>
    </row>
    <row r="10" spans="1:27" x14ac:dyDescent="0.3">
      <c r="A10" s="169">
        <v>5</v>
      </c>
      <c r="B10" s="122" t="s">
        <v>20</v>
      </c>
      <c r="C10" s="8">
        <v>43052</v>
      </c>
      <c r="D10" s="20">
        <v>16000</v>
      </c>
      <c r="E10" s="20"/>
      <c r="F10" s="129" t="s">
        <v>274</v>
      </c>
      <c r="G10" s="106">
        <v>9431</v>
      </c>
      <c r="H10" s="117"/>
      <c r="I10" s="113">
        <f t="shared" si="0"/>
        <v>943.1</v>
      </c>
      <c r="J10" s="114"/>
      <c r="K10" s="80">
        <f>9431+943.1</f>
        <v>10374.1</v>
      </c>
      <c r="L10" s="81"/>
      <c r="M10" s="109"/>
      <c r="N10" s="101"/>
      <c r="O10" s="71"/>
      <c r="P10" s="101"/>
      <c r="Q10" s="71"/>
      <c r="R10" s="101"/>
      <c r="S10" s="71"/>
      <c r="T10" s="246"/>
      <c r="U10" s="99">
        <v>0</v>
      </c>
      <c r="V10" s="95">
        <v>0</v>
      </c>
      <c r="W10" s="91"/>
      <c r="X10" s="91"/>
      <c r="Y10" s="86"/>
      <c r="Z10" s="79"/>
      <c r="AA10" s="83"/>
    </row>
    <row r="11" spans="1:27" x14ac:dyDescent="0.3">
      <c r="A11" s="169">
        <v>6</v>
      </c>
      <c r="B11" s="122" t="s">
        <v>21</v>
      </c>
      <c r="C11" s="8">
        <v>43066</v>
      </c>
      <c r="D11" s="20">
        <v>9100</v>
      </c>
      <c r="E11" s="20"/>
      <c r="F11" s="129" t="s">
        <v>274</v>
      </c>
      <c r="G11" s="106">
        <v>9100</v>
      </c>
      <c r="H11" s="117"/>
      <c r="I11" s="113">
        <f t="shared" si="0"/>
        <v>910</v>
      </c>
      <c r="J11" s="114"/>
      <c r="K11" s="80">
        <f>9100+910</f>
        <v>10010</v>
      </c>
      <c r="L11" s="81"/>
      <c r="M11" s="109"/>
      <c r="N11" s="101"/>
      <c r="O11" s="71"/>
      <c r="P11" s="101"/>
      <c r="Q11" s="71"/>
      <c r="R11" s="101"/>
      <c r="S11" s="71"/>
      <c r="T11" s="246"/>
      <c r="U11" s="99">
        <v>0</v>
      </c>
      <c r="V11" s="95">
        <v>0</v>
      </c>
      <c r="W11" s="91"/>
      <c r="X11" s="91"/>
      <c r="Y11" s="86"/>
      <c r="Z11" s="79"/>
      <c r="AA11" s="83"/>
    </row>
    <row r="12" spans="1:27" x14ac:dyDescent="0.3">
      <c r="A12" s="169">
        <v>7</v>
      </c>
      <c r="B12" s="122" t="s">
        <v>22</v>
      </c>
      <c r="C12" s="8">
        <v>43033</v>
      </c>
      <c r="D12" s="20">
        <v>3120</v>
      </c>
      <c r="E12" s="20"/>
      <c r="F12" s="129" t="s">
        <v>274</v>
      </c>
      <c r="G12" s="113">
        <f>D12</f>
        <v>3120</v>
      </c>
      <c r="H12" s="114"/>
      <c r="I12" s="113">
        <f t="shared" si="0"/>
        <v>312</v>
      </c>
      <c r="J12" s="114"/>
      <c r="K12" s="80">
        <f>3120+312</f>
        <v>3432</v>
      </c>
      <c r="L12" s="81"/>
      <c r="M12" s="109"/>
      <c r="N12" s="101"/>
      <c r="O12" s="71"/>
      <c r="P12" s="101"/>
      <c r="Q12" s="71"/>
      <c r="R12" s="101"/>
      <c r="S12" s="71"/>
      <c r="T12" s="246"/>
      <c r="U12" s="99">
        <v>0</v>
      </c>
      <c r="V12" s="95">
        <v>0</v>
      </c>
      <c r="W12" s="91"/>
      <c r="X12" s="91"/>
      <c r="Y12" s="86"/>
      <c r="Z12" s="79"/>
      <c r="AA12" s="83"/>
    </row>
    <row r="13" spans="1:27" x14ac:dyDescent="0.3">
      <c r="A13" s="169">
        <v>8</v>
      </c>
      <c r="B13" s="122" t="s">
        <v>23</v>
      </c>
      <c r="C13" s="8"/>
      <c r="D13" s="20">
        <v>0</v>
      </c>
      <c r="E13" s="20"/>
      <c r="F13" s="129" t="s">
        <v>54</v>
      </c>
      <c r="G13" s="122"/>
      <c r="H13" s="51"/>
      <c r="I13" s="113">
        <f t="shared" si="0"/>
        <v>0</v>
      </c>
      <c r="J13" s="114"/>
      <c r="K13" s="113">
        <v>0</v>
      </c>
      <c r="L13" s="114"/>
      <c r="M13" s="99"/>
      <c r="N13" s="101"/>
      <c r="O13" s="71"/>
      <c r="P13" s="101"/>
      <c r="Q13" s="71"/>
      <c r="R13" s="101"/>
      <c r="S13" s="71"/>
      <c r="T13" s="246"/>
      <c r="U13" s="99">
        <v>0</v>
      </c>
      <c r="V13" s="95">
        <v>0</v>
      </c>
      <c r="W13" s="91"/>
      <c r="X13" s="91"/>
      <c r="Y13" s="86"/>
      <c r="Z13" s="79"/>
      <c r="AA13" s="83" t="s">
        <v>24</v>
      </c>
    </row>
    <row r="14" spans="1:27" x14ac:dyDescent="0.3">
      <c r="A14" s="169">
        <v>9</v>
      </c>
      <c r="B14" s="122" t="s">
        <v>25</v>
      </c>
      <c r="C14" s="8">
        <v>43177</v>
      </c>
      <c r="D14" s="20">
        <v>2500</v>
      </c>
      <c r="E14" s="20"/>
      <c r="F14" s="129" t="s">
        <v>274</v>
      </c>
      <c r="G14" s="106">
        <v>2500</v>
      </c>
      <c r="H14" s="117"/>
      <c r="I14" s="113">
        <f t="shared" si="0"/>
        <v>250</v>
      </c>
      <c r="J14" s="114"/>
      <c r="K14" s="80">
        <f>2500+250</f>
        <v>2750</v>
      </c>
      <c r="L14" s="81"/>
      <c r="M14" s="109"/>
      <c r="N14" s="101"/>
      <c r="O14" s="71"/>
      <c r="P14" s="101"/>
      <c r="Q14" s="71"/>
      <c r="R14" s="101"/>
      <c r="S14" s="71"/>
      <c r="T14" s="246"/>
      <c r="U14" s="99">
        <v>0</v>
      </c>
      <c r="V14" s="95">
        <v>0</v>
      </c>
      <c r="W14" s="91"/>
      <c r="X14" s="91"/>
      <c r="Y14" s="86"/>
      <c r="Z14" s="79"/>
      <c r="AA14" s="83" t="s">
        <v>26</v>
      </c>
    </row>
    <row r="15" spans="1:27" x14ac:dyDescent="0.3">
      <c r="A15" s="169">
        <v>10</v>
      </c>
      <c r="B15" s="122" t="s">
        <v>27</v>
      </c>
      <c r="C15" s="8"/>
      <c r="D15" s="20">
        <v>0</v>
      </c>
      <c r="E15" s="20"/>
      <c r="F15" s="129" t="s">
        <v>54</v>
      </c>
      <c r="G15" s="122"/>
      <c r="H15" s="51"/>
      <c r="I15" s="113">
        <f t="shared" si="0"/>
        <v>0</v>
      </c>
      <c r="J15" s="114"/>
      <c r="K15" s="113"/>
      <c r="L15" s="114"/>
      <c r="M15" s="99"/>
      <c r="N15" s="101"/>
      <c r="O15" s="71"/>
      <c r="P15" s="101"/>
      <c r="Q15" s="71"/>
      <c r="R15" s="101"/>
      <c r="S15" s="71"/>
      <c r="T15" s="246"/>
      <c r="U15" s="99">
        <v>0</v>
      </c>
      <c r="V15" s="95">
        <v>0</v>
      </c>
      <c r="W15" s="91"/>
      <c r="X15" s="91"/>
      <c r="Y15" s="86"/>
      <c r="Z15" s="79"/>
      <c r="AA15" s="83"/>
    </row>
    <row r="16" spans="1:27" x14ac:dyDescent="0.3">
      <c r="A16" s="169">
        <v>11</v>
      </c>
      <c r="B16" s="122" t="s">
        <v>28</v>
      </c>
      <c r="C16" s="8"/>
      <c r="D16" s="20">
        <v>0</v>
      </c>
      <c r="E16" s="20"/>
      <c r="F16" s="129" t="s">
        <v>274</v>
      </c>
      <c r="G16" s="122"/>
      <c r="H16" s="51"/>
      <c r="I16" s="113">
        <f t="shared" si="0"/>
        <v>0</v>
      </c>
      <c r="J16" s="114"/>
      <c r="K16" s="113"/>
      <c r="L16" s="114"/>
      <c r="M16" s="99"/>
      <c r="N16" s="101"/>
      <c r="O16" s="71"/>
      <c r="P16" s="101"/>
      <c r="Q16" s="71"/>
      <c r="R16" s="101"/>
      <c r="S16" s="71"/>
      <c r="T16" s="246"/>
      <c r="U16" s="99">
        <v>0</v>
      </c>
      <c r="V16" s="95">
        <v>0</v>
      </c>
      <c r="W16" s="91"/>
      <c r="X16" s="91"/>
      <c r="Y16" s="86"/>
      <c r="Z16" s="79"/>
      <c r="AA16" s="83" t="s">
        <v>29</v>
      </c>
    </row>
    <row r="17" spans="1:27" x14ac:dyDescent="0.3">
      <c r="A17" s="169">
        <v>12</v>
      </c>
      <c r="B17" s="122" t="s">
        <v>30</v>
      </c>
      <c r="C17" s="8">
        <v>42977</v>
      </c>
      <c r="D17" s="20">
        <v>0</v>
      </c>
      <c r="E17" s="20"/>
      <c r="F17" s="129" t="s">
        <v>54</v>
      </c>
      <c r="G17" s="122"/>
      <c r="H17" s="51"/>
      <c r="I17" s="113">
        <f t="shared" si="0"/>
        <v>0</v>
      </c>
      <c r="J17" s="114"/>
      <c r="K17" s="113"/>
      <c r="L17" s="114"/>
      <c r="M17" s="99"/>
      <c r="N17" s="101"/>
      <c r="O17" s="71"/>
      <c r="P17" s="101"/>
      <c r="Q17" s="71"/>
      <c r="R17" s="101"/>
      <c r="S17" s="71"/>
      <c r="T17" s="246"/>
      <c r="U17" s="99">
        <v>0</v>
      </c>
      <c r="V17" s="95">
        <v>0</v>
      </c>
      <c r="W17" s="91"/>
      <c r="X17" s="91"/>
      <c r="Y17" s="86"/>
      <c r="Z17" s="79"/>
      <c r="AA17" s="83" t="s">
        <v>31</v>
      </c>
    </row>
    <row r="18" spans="1:27" s="207" customFormat="1" ht="15" thickBot="1" x14ac:dyDescent="0.35">
      <c r="A18" s="189" t="s">
        <v>286</v>
      </c>
      <c r="B18" s="190"/>
      <c r="C18" s="191"/>
      <c r="D18" s="192"/>
      <c r="E18" s="193">
        <f>SUM(D6:D17)</f>
        <v>71843.600000000006</v>
      </c>
      <c r="F18" s="194"/>
      <c r="G18" s="195"/>
      <c r="H18" s="197">
        <f>SUM(G6:G17)</f>
        <v>51274.6</v>
      </c>
      <c r="I18" s="195"/>
      <c r="J18" s="197">
        <f>SUM(I6:I17)</f>
        <v>5127.46</v>
      </c>
      <c r="K18" s="195"/>
      <c r="L18" s="197">
        <f>SUM(H18+J18)</f>
        <v>56402.06</v>
      </c>
      <c r="M18" s="198"/>
      <c r="N18" s="199"/>
      <c r="O18" s="200"/>
      <c r="P18" s="199"/>
      <c r="Q18" s="200"/>
      <c r="R18" s="199"/>
      <c r="S18" s="200"/>
      <c r="T18" s="247"/>
      <c r="U18" s="198">
        <f>SUM(U6:U17)</f>
        <v>0</v>
      </c>
      <c r="V18" s="202">
        <f>SUM(V6:V17)</f>
        <v>0</v>
      </c>
      <c r="W18" s="203"/>
      <c r="X18" s="203"/>
      <c r="Y18" s="204"/>
      <c r="Z18" s="225"/>
      <c r="AA18" s="206"/>
    </row>
    <row r="19" spans="1:27" x14ac:dyDescent="0.3">
      <c r="A19" s="168">
        <v>2018</v>
      </c>
      <c r="B19" s="127"/>
      <c r="C19" s="43"/>
      <c r="D19" s="172"/>
      <c r="E19" s="172"/>
      <c r="F19" s="49"/>
      <c r="G19" s="127"/>
      <c r="H19" s="49"/>
      <c r="I19" s="173"/>
      <c r="J19" s="174"/>
      <c r="K19" s="173"/>
      <c r="L19" s="174"/>
      <c r="M19" s="98"/>
      <c r="N19" s="104"/>
      <c r="O19" s="105"/>
      <c r="P19" s="104"/>
      <c r="Q19" s="105"/>
      <c r="R19" s="104"/>
      <c r="S19" s="105"/>
      <c r="T19" s="245"/>
      <c r="U19" s="98"/>
      <c r="V19" s="94"/>
      <c r="W19" s="90"/>
      <c r="X19" s="90"/>
      <c r="Y19" s="85"/>
      <c r="Z19" s="78"/>
      <c r="AA19" s="82"/>
    </row>
    <row r="20" spans="1:27" x14ac:dyDescent="0.3">
      <c r="A20" s="169">
        <v>13</v>
      </c>
      <c r="B20" s="122" t="s">
        <v>32</v>
      </c>
      <c r="C20" s="8">
        <v>43265</v>
      </c>
      <c r="D20" s="20">
        <v>10000</v>
      </c>
      <c r="E20" s="20"/>
      <c r="F20" s="129" t="s">
        <v>274</v>
      </c>
      <c r="G20" s="123">
        <v>10000</v>
      </c>
      <c r="H20" s="124"/>
      <c r="I20" s="113">
        <f t="shared" si="0"/>
        <v>1000</v>
      </c>
      <c r="J20" s="114"/>
      <c r="K20" s="80">
        <f>G20+I20</f>
        <v>11000</v>
      </c>
      <c r="L20" s="81"/>
      <c r="M20" s="99"/>
      <c r="N20" s="101"/>
      <c r="O20" s="71"/>
      <c r="P20" s="101"/>
      <c r="Q20" s="71"/>
      <c r="R20" s="101"/>
      <c r="S20" s="71"/>
      <c r="T20" s="246"/>
      <c r="U20" s="99"/>
      <c r="V20" s="95"/>
      <c r="W20" s="91"/>
      <c r="X20" s="91"/>
      <c r="Y20" s="86"/>
      <c r="Z20" s="79"/>
      <c r="AA20" s="83"/>
    </row>
    <row r="21" spans="1:27" x14ac:dyDescent="0.3">
      <c r="A21" s="169">
        <v>14</v>
      </c>
      <c r="B21" s="122" t="s">
        <v>33</v>
      </c>
      <c r="C21" s="8">
        <v>43209</v>
      </c>
      <c r="D21" s="20">
        <v>3060</v>
      </c>
      <c r="E21" s="20"/>
      <c r="F21" s="129" t="s">
        <v>274</v>
      </c>
      <c r="G21" s="123">
        <v>3060</v>
      </c>
      <c r="H21" s="124"/>
      <c r="I21" s="113">
        <f t="shared" si="0"/>
        <v>306</v>
      </c>
      <c r="J21" s="114"/>
      <c r="K21" s="80">
        <f t="shared" ref="K21:K28" si="1">G21+I21</f>
        <v>3366</v>
      </c>
      <c r="L21" s="81"/>
      <c r="M21" s="99"/>
      <c r="N21" s="101"/>
      <c r="O21" s="71"/>
      <c r="P21" s="101"/>
      <c r="Q21" s="71"/>
      <c r="R21" s="101"/>
      <c r="S21" s="71"/>
      <c r="T21" s="246"/>
      <c r="U21" s="99"/>
      <c r="V21" s="95"/>
      <c r="W21" s="91"/>
      <c r="X21" s="91"/>
      <c r="Y21" s="86"/>
      <c r="Z21" s="79"/>
      <c r="AA21" s="83" t="s">
        <v>34</v>
      </c>
    </row>
    <row r="22" spans="1:27" x14ac:dyDescent="0.3">
      <c r="A22" s="169">
        <v>15</v>
      </c>
      <c r="B22" s="122" t="s">
        <v>35</v>
      </c>
      <c r="C22" s="8"/>
      <c r="D22" s="20">
        <v>0</v>
      </c>
      <c r="E22" s="20"/>
      <c r="F22" s="129" t="s">
        <v>16</v>
      </c>
      <c r="G22" s="122"/>
      <c r="H22" s="51"/>
      <c r="I22" s="113">
        <f t="shared" si="0"/>
        <v>0</v>
      </c>
      <c r="J22" s="114"/>
      <c r="K22" s="80">
        <f t="shared" si="1"/>
        <v>0</v>
      </c>
      <c r="L22" s="81"/>
      <c r="M22" s="99"/>
      <c r="N22" s="103"/>
      <c r="O22" s="71"/>
      <c r="P22" s="101"/>
      <c r="Q22" s="71"/>
      <c r="R22" s="101"/>
      <c r="S22" s="71"/>
      <c r="T22" s="246"/>
      <c r="U22" s="99"/>
      <c r="V22" s="95"/>
      <c r="W22" s="91"/>
      <c r="X22" s="91"/>
      <c r="Y22" s="86"/>
      <c r="Z22" s="79"/>
      <c r="AA22" s="83" t="s">
        <v>29</v>
      </c>
    </row>
    <row r="23" spans="1:27" x14ac:dyDescent="0.3">
      <c r="A23" s="169">
        <v>16</v>
      </c>
      <c r="B23" s="122" t="s">
        <v>36</v>
      </c>
      <c r="C23" s="8">
        <v>43246</v>
      </c>
      <c r="D23" s="20">
        <v>2720</v>
      </c>
      <c r="E23" s="20"/>
      <c r="F23" s="129" t="s">
        <v>274</v>
      </c>
      <c r="G23" s="106">
        <v>2720</v>
      </c>
      <c r="H23" s="117"/>
      <c r="I23" s="113">
        <f t="shared" si="0"/>
        <v>272</v>
      </c>
      <c r="J23" s="114"/>
      <c r="K23" s="80">
        <f t="shared" si="1"/>
        <v>2992</v>
      </c>
      <c r="L23" s="81"/>
      <c r="M23" s="99"/>
      <c r="N23" s="101">
        <v>43601</v>
      </c>
      <c r="O23" s="71"/>
      <c r="P23" s="101"/>
      <c r="Q23" s="71"/>
      <c r="R23" s="101"/>
      <c r="S23" s="71"/>
      <c r="T23" s="246"/>
      <c r="U23" s="99"/>
      <c r="V23" s="95"/>
      <c r="W23" s="91"/>
      <c r="X23" s="91"/>
      <c r="Y23" s="86"/>
      <c r="Z23" s="79"/>
      <c r="AA23" s="83" t="s">
        <v>37</v>
      </c>
    </row>
    <row r="24" spans="1:27" x14ac:dyDescent="0.3">
      <c r="A24" s="169">
        <v>17</v>
      </c>
      <c r="B24" s="122" t="s">
        <v>38</v>
      </c>
      <c r="C24" s="8">
        <v>43410</v>
      </c>
      <c r="D24" s="20">
        <v>5000</v>
      </c>
      <c r="E24" s="20"/>
      <c r="F24" s="129" t="s">
        <v>274</v>
      </c>
      <c r="G24" s="106">
        <v>5000</v>
      </c>
      <c r="H24" s="117"/>
      <c r="I24" s="106">
        <f t="shared" si="0"/>
        <v>500</v>
      </c>
      <c r="J24" s="117"/>
      <c r="K24" s="80">
        <f t="shared" si="1"/>
        <v>5500</v>
      </c>
      <c r="L24" s="81"/>
      <c r="M24" s="99"/>
      <c r="N24" s="101">
        <v>43692</v>
      </c>
      <c r="O24" s="71"/>
      <c r="P24" s="101"/>
      <c r="Q24" s="71"/>
      <c r="R24" s="101"/>
      <c r="S24" s="71"/>
      <c r="T24" s="246"/>
      <c r="U24" s="99"/>
      <c r="V24" s="95"/>
      <c r="W24" s="91"/>
      <c r="X24" s="91"/>
      <c r="Y24" s="86"/>
      <c r="Z24" s="79"/>
      <c r="AA24" s="83" t="s">
        <v>39</v>
      </c>
    </row>
    <row r="25" spans="1:27" x14ac:dyDescent="0.3">
      <c r="A25" s="169">
        <v>18</v>
      </c>
      <c r="B25" s="122" t="s">
        <v>40</v>
      </c>
      <c r="C25" s="8">
        <v>43298</v>
      </c>
      <c r="D25" s="20">
        <v>5000</v>
      </c>
      <c r="E25" s="20"/>
      <c r="F25" s="129" t="s">
        <v>274</v>
      </c>
      <c r="G25" s="106">
        <v>5000</v>
      </c>
      <c r="H25" s="117"/>
      <c r="I25" s="106">
        <f t="shared" si="0"/>
        <v>500</v>
      </c>
      <c r="J25" s="117"/>
      <c r="K25" s="80">
        <f t="shared" si="1"/>
        <v>5500</v>
      </c>
      <c r="L25" s="81"/>
      <c r="M25" s="99"/>
      <c r="N25" s="101"/>
      <c r="O25" s="71"/>
      <c r="P25" s="101"/>
      <c r="Q25" s="71"/>
      <c r="R25" s="101"/>
      <c r="S25" s="71"/>
      <c r="T25" s="246"/>
      <c r="U25" s="99"/>
      <c r="V25" s="95"/>
      <c r="W25" s="91"/>
      <c r="X25" s="91"/>
      <c r="Y25" s="86"/>
      <c r="Z25" s="79"/>
      <c r="AA25" s="83"/>
    </row>
    <row r="26" spans="1:27" x14ac:dyDescent="0.3">
      <c r="A26" s="169">
        <v>19</v>
      </c>
      <c r="B26" s="122" t="s">
        <v>41</v>
      </c>
      <c r="C26" s="8"/>
      <c r="D26" s="20">
        <v>0</v>
      </c>
      <c r="E26" s="20"/>
      <c r="F26" s="129" t="s">
        <v>16</v>
      </c>
      <c r="G26" s="122"/>
      <c r="H26" s="51"/>
      <c r="I26" s="113">
        <f t="shared" si="0"/>
        <v>0</v>
      </c>
      <c r="J26" s="114"/>
      <c r="K26" s="80">
        <f t="shared" si="1"/>
        <v>0</v>
      </c>
      <c r="L26" s="81"/>
      <c r="M26" s="99"/>
      <c r="N26" s="101"/>
      <c r="O26" s="71"/>
      <c r="P26" s="101"/>
      <c r="Q26" s="71"/>
      <c r="R26" s="101"/>
      <c r="S26" s="71"/>
      <c r="T26" s="246"/>
      <c r="U26" s="99"/>
      <c r="V26" s="95"/>
      <c r="W26" s="91"/>
      <c r="X26" s="91"/>
      <c r="Y26" s="86"/>
      <c r="Z26" s="79"/>
      <c r="AA26" s="83" t="s">
        <v>24</v>
      </c>
    </row>
    <row r="27" spans="1:27" x14ac:dyDescent="0.3">
      <c r="A27" s="169">
        <v>20</v>
      </c>
      <c r="B27" s="122" t="s">
        <v>42</v>
      </c>
      <c r="C27" s="8">
        <v>43560</v>
      </c>
      <c r="D27" s="20">
        <v>8150</v>
      </c>
      <c r="E27" s="20"/>
      <c r="F27" s="129" t="s">
        <v>274</v>
      </c>
      <c r="G27" s="123">
        <v>8150</v>
      </c>
      <c r="H27" s="124"/>
      <c r="I27" s="118">
        <v>815</v>
      </c>
      <c r="J27" s="119"/>
      <c r="K27" s="80">
        <f t="shared" si="1"/>
        <v>8965</v>
      </c>
      <c r="L27" s="81"/>
      <c r="M27" s="99"/>
      <c r="N27" s="101"/>
      <c r="O27" s="71"/>
      <c r="P27" s="101"/>
      <c r="Q27" s="71"/>
      <c r="R27" s="101"/>
      <c r="S27" s="71"/>
      <c r="T27" s="246"/>
      <c r="U27" s="99"/>
      <c r="V27" s="95"/>
      <c r="W27" s="91"/>
      <c r="X27" s="91"/>
      <c r="Y27" s="86" t="s">
        <v>45</v>
      </c>
      <c r="Z27" s="79" t="s">
        <v>46</v>
      </c>
      <c r="AA27" s="83" t="s">
        <v>44</v>
      </c>
    </row>
    <row r="28" spans="1:27" x14ac:dyDescent="0.3">
      <c r="A28" s="169">
        <v>21</v>
      </c>
      <c r="B28" s="122" t="s">
        <v>47</v>
      </c>
      <c r="C28" s="8">
        <v>43388</v>
      </c>
      <c r="D28" s="20">
        <v>3742</v>
      </c>
      <c r="E28" s="20"/>
      <c r="F28" s="129" t="s">
        <v>274</v>
      </c>
      <c r="G28" s="106">
        <v>3742</v>
      </c>
      <c r="H28" s="117"/>
      <c r="I28" s="113">
        <v>374.2</v>
      </c>
      <c r="J28" s="114"/>
      <c r="K28" s="80">
        <f t="shared" si="1"/>
        <v>4116.2</v>
      </c>
      <c r="L28" s="81"/>
      <c r="M28" s="99"/>
      <c r="N28" s="101">
        <v>43580</v>
      </c>
      <c r="O28" s="71"/>
      <c r="P28" s="101"/>
      <c r="Q28" s="71"/>
      <c r="R28" s="101"/>
      <c r="S28" s="71"/>
      <c r="T28" s="246"/>
      <c r="U28" s="99"/>
      <c r="V28" s="95"/>
      <c r="W28" s="91"/>
      <c r="X28" s="91"/>
      <c r="Y28" s="86"/>
      <c r="Z28" s="79"/>
      <c r="AA28" s="83" t="s">
        <v>48</v>
      </c>
    </row>
    <row r="29" spans="1:27" s="207" customFormat="1" ht="15" thickBot="1" x14ac:dyDescent="0.35">
      <c r="A29" s="189" t="s">
        <v>286</v>
      </c>
      <c r="B29" s="190"/>
      <c r="C29" s="191"/>
      <c r="D29" s="193">
        <f>SUM(D20:D28)</f>
        <v>37672</v>
      </c>
      <c r="E29" s="193"/>
      <c r="F29" s="194"/>
      <c r="G29" s="195"/>
      <c r="H29" s="196">
        <f>SUM(G20:G28)</f>
        <v>37672</v>
      </c>
      <c r="I29" s="195"/>
      <c r="J29" s="197">
        <f>SUM(I20:I28)</f>
        <v>3767.2</v>
      </c>
      <c r="K29" s="195"/>
      <c r="L29" s="197">
        <f>SUM(H29+J29)</f>
        <v>41439.199999999997</v>
      </c>
      <c r="M29" s="198"/>
      <c r="N29" s="199"/>
      <c r="O29" s="200"/>
      <c r="P29" s="199"/>
      <c r="Q29" s="200"/>
      <c r="R29" s="199"/>
      <c r="S29" s="200"/>
      <c r="T29" s="247"/>
      <c r="U29" s="198">
        <f>SUM(U20:U28)</f>
        <v>0</v>
      </c>
      <c r="V29" s="202">
        <f>SUM(V20:V28)</f>
        <v>0</v>
      </c>
      <c r="W29" s="203"/>
      <c r="X29" s="203"/>
      <c r="Y29" s="204"/>
      <c r="Z29" s="225"/>
      <c r="AA29" s="206"/>
    </row>
    <row r="30" spans="1:27" x14ac:dyDescent="0.3">
      <c r="A30" s="168">
        <v>2019</v>
      </c>
      <c r="B30" s="127"/>
      <c r="C30" s="43"/>
      <c r="D30" s="172"/>
      <c r="E30" s="172"/>
      <c r="F30" s="49"/>
      <c r="G30" s="175"/>
      <c r="H30" s="176"/>
      <c r="I30" s="173"/>
      <c r="J30" s="174"/>
      <c r="K30" s="173"/>
      <c r="L30" s="174"/>
      <c r="M30" s="98"/>
      <c r="N30" s="104"/>
      <c r="O30" s="105"/>
      <c r="P30" s="104"/>
      <c r="Q30" s="105"/>
      <c r="R30" s="104"/>
      <c r="S30" s="105"/>
      <c r="T30" s="245"/>
      <c r="U30" s="98"/>
      <c r="V30" s="94"/>
      <c r="W30" s="90"/>
      <c r="X30" s="90"/>
      <c r="Y30" s="85"/>
      <c r="Z30" s="78"/>
      <c r="AA30" s="82"/>
    </row>
    <row r="31" spans="1:27" ht="15.6" customHeight="1" x14ac:dyDescent="0.3">
      <c r="A31" s="169">
        <v>22</v>
      </c>
      <c r="B31" s="122" t="s">
        <v>49</v>
      </c>
      <c r="C31" s="8">
        <v>43503</v>
      </c>
      <c r="D31" s="20">
        <v>5000</v>
      </c>
      <c r="E31" s="20"/>
      <c r="F31" s="132" t="s">
        <v>274</v>
      </c>
      <c r="G31" s="106">
        <v>5000</v>
      </c>
      <c r="H31" s="117"/>
      <c r="I31" s="113">
        <v>500</v>
      </c>
      <c r="J31" s="114"/>
      <c r="K31" s="80">
        <f t="shared" ref="K31:K39" si="2">G31+I31</f>
        <v>5500</v>
      </c>
      <c r="L31" s="81"/>
      <c r="M31" s="99"/>
      <c r="N31" s="101" t="s">
        <v>289</v>
      </c>
      <c r="O31" s="71"/>
      <c r="P31" s="101"/>
      <c r="Q31" s="71"/>
      <c r="R31" s="101"/>
      <c r="S31" s="71"/>
      <c r="T31" s="246"/>
      <c r="U31" s="99"/>
      <c r="V31" s="95"/>
      <c r="W31" s="91"/>
      <c r="X31" s="91"/>
      <c r="Y31" s="86"/>
      <c r="Z31" s="79"/>
      <c r="AA31" s="83" t="s">
        <v>50</v>
      </c>
    </row>
    <row r="32" spans="1:27" x14ac:dyDescent="0.3">
      <c r="A32" s="169">
        <v>23</v>
      </c>
      <c r="B32" s="122" t="s">
        <v>51</v>
      </c>
      <c r="C32" s="8">
        <v>43488</v>
      </c>
      <c r="D32" s="20">
        <v>1992</v>
      </c>
      <c r="E32" s="20"/>
      <c r="F32" s="129" t="s">
        <v>274</v>
      </c>
      <c r="G32" s="106">
        <v>1992</v>
      </c>
      <c r="H32" s="117"/>
      <c r="I32" s="113">
        <v>199.2</v>
      </c>
      <c r="J32" s="114"/>
      <c r="K32" s="80">
        <f t="shared" si="2"/>
        <v>2191.1999999999998</v>
      </c>
      <c r="L32" s="81"/>
      <c r="M32" s="99"/>
      <c r="N32" s="101">
        <v>44075</v>
      </c>
      <c r="O32" s="71"/>
      <c r="P32" s="101"/>
      <c r="Q32" s="71"/>
      <c r="R32" s="101"/>
      <c r="S32" s="71"/>
      <c r="T32" s="246"/>
      <c r="U32" s="99"/>
      <c r="V32" s="95"/>
      <c r="W32" s="91"/>
      <c r="X32" s="91"/>
      <c r="Y32" s="86"/>
      <c r="Z32" s="79"/>
      <c r="AA32" s="83" t="s">
        <v>52</v>
      </c>
    </row>
    <row r="33" spans="1:27" ht="15" customHeight="1" x14ac:dyDescent="0.3">
      <c r="A33" s="169">
        <v>24</v>
      </c>
      <c r="B33" s="122" t="s">
        <v>53</v>
      </c>
      <c r="C33" s="8"/>
      <c r="D33" s="20">
        <v>0</v>
      </c>
      <c r="E33" s="20"/>
      <c r="F33" s="129" t="s">
        <v>54</v>
      </c>
      <c r="G33" s="106"/>
      <c r="H33" s="117"/>
      <c r="I33" s="113"/>
      <c r="J33" s="114"/>
      <c r="K33" s="80">
        <f t="shared" si="2"/>
        <v>0</v>
      </c>
      <c r="L33" s="81"/>
      <c r="M33" s="99"/>
      <c r="N33" s="101"/>
      <c r="O33" s="71"/>
      <c r="P33" s="101"/>
      <c r="Q33" s="71"/>
      <c r="R33" s="101"/>
      <c r="S33" s="71"/>
      <c r="T33" s="246"/>
      <c r="U33" s="99"/>
      <c r="V33" s="95"/>
      <c r="W33" s="91"/>
      <c r="X33" s="91"/>
      <c r="Y33" s="86"/>
      <c r="Z33" s="79"/>
      <c r="AA33" s="83" t="s">
        <v>55</v>
      </c>
    </row>
    <row r="34" spans="1:27" x14ac:dyDescent="0.3">
      <c r="A34" s="169">
        <v>25</v>
      </c>
      <c r="B34" s="122" t="s">
        <v>56</v>
      </c>
      <c r="C34" s="8">
        <v>43551</v>
      </c>
      <c r="D34" s="20">
        <v>4000</v>
      </c>
      <c r="E34" s="20"/>
      <c r="F34" s="129" t="s">
        <v>274</v>
      </c>
      <c r="G34" s="106">
        <v>4000</v>
      </c>
      <c r="H34" s="117"/>
      <c r="I34" s="113">
        <v>400</v>
      </c>
      <c r="J34" s="114"/>
      <c r="K34" s="80">
        <f t="shared" si="2"/>
        <v>4400</v>
      </c>
      <c r="L34" s="81"/>
      <c r="M34" s="99"/>
      <c r="N34" s="101">
        <v>43598</v>
      </c>
      <c r="O34" s="71"/>
      <c r="P34" s="101"/>
      <c r="Q34" s="71"/>
      <c r="R34" s="101"/>
      <c r="S34" s="71"/>
      <c r="T34" s="246"/>
      <c r="U34" s="99"/>
      <c r="V34" s="95"/>
      <c r="W34" s="91"/>
      <c r="X34" s="91"/>
      <c r="Y34" s="88"/>
      <c r="Z34" s="81"/>
      <c r="AA34" s="83" t="s">
        <v>57</v>
      </c>
    </row>
    <row r="35" spans="1:27" x14ac:dyDescent="0.3">
      <c r="A35" s="169">
        <v>26</v>
      </c>
      <c r="B35" s="122" t="s">
        <v>58</v>
      </c>
      <c r="C35" s="8">
        <v>43766</v>
      </c>
      <c r="D35" s="20">
        <v>10600</v>
      </c>
      <c r="E35" s="20"/>
      <c r="F35" s="129" t="s">
        <v>274</v>
      </c>
      <c r="G35" s="106">
        <v>5000</v>
      </c>
      <c r="H35" s="117"/>
      <c r="I35" s="113">
        <v>500</v>
      </c>
      <c r="J35" s="114"/>
      <c r="K35" s="80">
        <f t="shared" si="2"/>
        <v>5500</v>
      </c>
      <c r="L35" s="81"/>
      <c r="M35" s="99">
        <v>4000</v>
      </c>
      <c r="N35" s="101">
        <v>45175</v>
      </c>
      <c r="O35" s="71"/>
      <c r="P35" s="101"/>
      <c r="Q35" s="71"/>
      <c r="R35" s="101"/>
      <c r="S35" s="71"/>
      <c r="T35" s="246"/>
      <c r="U35" s="99"/>
      <c r="V35" s="95"/>
      <c r="W35" s="91"/>
      <c r="X35" s="91"/>
      <c r="Y35" s="86" t="s">
        <v>60</v>
      </c>
      <c r="Z35" s="79" t="s">
        <v>60</v>
      </c>
      <c r="AA35" s="83" t="s">
        <v>59</v>
      </c>
    </row>
    <row r="36" spans="1:27" x14ac:dyDescent="0.3">
      <c r="A36" s="169">
        <v>27</v>
      </c>
      <c r="B36" s="122" t="s">
        <v>61</v>
      </c>
      <c r="C36" s="8">
        <v>43570</v>
      </c>
      <c r="D36" s="20">
        <v>590.15</v>
      </c>
      <c r="E36" s="20"/>
      <c r="F36" s="129" t="s">
        <v>274</v>
      </c>
      <c r="G36" s="106">
        <v>590.15</v>
      </c>
      <c r="H36" s="117"/>
      <c r="I36" s="113">
        <v>59.02</v>
      </c>
      <c r="J36" s="114"/>
      <c r="K36" s="80">
        <f t="shared" si="2"/>
        <v>649.16999999999996</v>
      </c>
      <c r="L36" s="81"/>
      <c r="M36" s="99"/>
      <c r="N36" s="101">
        <v>43621</v>
      </c>
      <c r="O36" s="71"/>
      <c r="P36" s="101"/>
      <c r="Q36" s="71"/>
      <c r="R36" s="101"/>
      <c r="S36" s="71"/>
      <c r="T36" s="246"/>
      <c r="U36" s="99"/>
      <c r="V36" s="95"/>
      <c r="W36" s="91"/>
      <c r="X36" s="91"/>
      <c r="Y36" s="86" t="s">
        <v>45</v>
      </c>
      <c r="Z36" s="79" t="s">
        <v>45</v>
      </c>
      <c r="AA36" s="83" t="s">
        <v>62</v>
      </c>
    </row>
    <row r="37" spans="1:27" x14ac:dyDescent="0.3">
      <c r="A37" s="169">
        <v>28</v>
      </c>
      <c r="B37" s="122" t="s">
        <v>63</v>
      </c>
      <c r="C37" s="8">
        <v>43601</v>
      </c>
      <c r="D37" s="20">
        <v>500</v>
      </c>
      <c r="E37" s="20"/>
      <c r="F37" s="129" t="s">
        <v>274</v>
      </c>
      <c r="G37" s="106">
        <v>500</v>
      </c>
      <c r="H37" s="117"/>
      <c r="I37" s="113">
        <v>50</v>
      </c>
      <c r="J37" s="114"/>
      <c r="K37" s="80">
        <f t="shared" si="2"/>
        <v>550</v>
      </c>
      <c r="L37" s="81"/>
      <c r="M37" s="99"/>
      <c r="N37" s="101">
        <v>43684</v>
      </c>
      <c r="O37" s="71"/>
      <c r="P37" s="101"/>
      <c r="Q37" s="71"/>
      <c r="R37" s="101"/>
      <c r="S37" s="71"/>
      <c r="T37" s="246"/>
      <c r="U37" s="99"/>
      <c r="V37" s="95"/>
      <c r="W37" s="91"/>
      <c r="X37" s="91"/>
      <c r="Y37" s="86" t="s">
        <v>45</v>
      </c>
      <c r="Z37" s="79" t="s">
        <v>45</v>
      </c>
      <c r="AA37" s="83" t="s">
        <v>50</v>
      </c>
    </row>
    <row r="38" spans="1:27" x14ac:dyDescent="0.3">
      <c r="A38" s="169">
        <v>29</v>
      </c>
      <c r="B38" s="122" t="s">
        <v>64</v>
      </c>
      <c r="C38" s="8">
        <v>43707</v>
      </c>
      <c r="D38" s="20">
        <v>6500</v>
      </c>
      <c r="E38" s="20"/>
      <c r="F38" s="129" t="s">
        <v>274</v>
      </c>
      <c r="G38" s="106">
        <v>6500</v>
      </c>
      <c r="H38" s="117"/>
      <c r="I38" s="113">
        <v>650</v>
      </c>
      <c r="J38" s="114"/>
      <c r="K38" s="80">
        <f t="shared" si="2"/>
        <v>7150</v>
      </c>
      <c r="L38" s="81"/>
      <c r="M38" s="99"/>
      <c r="N38" s="101">
        <v>44075</v>
      </c>
      <c r="O38" s="71"/>
      <c r="P38" s="101" t="s">
        <v>290</v>
      </c>
      <c r="Q38" s="71"/>
      <c r="R38" s="101"/>
      <c r="S38" s="71"/>
      <c r="T38" s="246"/>
      <c r="U38" s="99"/>
      <c r="V38" s="95"/>
      <c r="W38" s="91"/>
      <c r="X38" s="91"/>
      <c r="Y38" s="86" t="s">
        <v>66</v>
      </c>
      <c r="Z38" s="79" t="s">
        <v>67</v>
      </c>
      <c r="AA38" s="83" t="s">
        <v>65</v>
      </c>
    </row>
    <row r="39" spans="1:27" x14ac:dyDescent="0.3">
      <c r="A39" s="169">
        <v>30</v>
      </c>
      <c r="B39" s="122" t="s">
        <v>68</v>
      </c>
      <c r="C39" s="8">
        <v>43795</v>
      </c>
      <c r="D39" s="20">
        <v>10000</v>
      </c>
      <c r="E39" s="20"/>
      <c r="F39" s="129" t="s">
        <v>274</v>
      </c>
      <c r="G39" s="106">
        <v>10000</v>
      </c>
      <c r="H39" s="117"/>
      <c r="I39" s="113">
        <v>1000</v>
      </c>
      <c r="J39" s="114"/>
      <c r="K39" s="80">
        <f t="shared" si="2"/>
        <v>11000</v>
      </c>
      <c r="L39" s="81"/>
      <c r="M39" s="99"/>
      <c r="N39" s="101">
        <v>44145</v>
      </c>
      <c r="O39" s="71"/>
      <c r="P39" s="101"/>
      <c r="Q39" s="71"/>
      <c r="R39" s="101"/>
      <c r="S39" s="71"/>
      <c r="T39" s="246"/>
      <c r="U39" s="99"/>
      <c r="V39" s="95"/>
      <c r="W39" s="91"/>
      <c r="X39" s="91"/>
      <c r="Y39" s="86" t="s">
        <v>66</v>
      </c>
      <c r="Z39" s="79" t="s">
        <v>67</v>
      </c>
      <c r="AA39" s="83" t="s">
        <v>69</v>
      </c>
    </row>
    <row r="40" spans="1:27" s="207" customFormat="1" ht="15" thickBot="1" x14ac:dyDescent="0.35">
      <c r="A40" s="189" t="s">
        <v>286</v>
      </c>
      <c r="B40" s="190"/>
      <c r="C40" s="191"/>
      <c r="D40" s="193">
        <f>SUM(D28:D39)</f>
        <v>80596.149999999994</v>
      </c>
      <c r="E40" s="193"/>
      <c r="F40" s="194"/>
      <c r="G40" s="195"/>
      <c r="H40" s="196">
        <f>SUM(G31:G39)</f>
        <v>33582.15</v>
      </c>
      <c r="I40" s="195"/>
      <c r="J40" s="197">
        <f>SUM(I31:I39)</f>
        <v>3358.2200000000003</v>
      </c>
      <c r="K40" s="195"/>
      <c r="L40" s="197">
        <f>SUM(H40+J40)</f>
        <v>36940.370000000003</v>
      </c>
      <c r="M40" s="198"/>
      <c r="N40" s="199"/>
      <c r="O40" s="200"/>
      <c r="P40" s="199"/>
      <c r="Q40" s="200"/>
      <c r="R40" s="199"/>
      <c r="S40" s="200"/>
      <c r="T40" s="247"/>
      <c r="U40" s="198">
        <f>SUM(U31:U39)</f>
        <v>0</v>
      </c>
      <c r="V40" s="202">
        <f>SUM(V31:V39)</f>
        <v>0</v>
      </c>
      <c r="W40" s="203"/>
      <c r="X40" s="203"/>
      <c r="Y40" s="204"/>
      <c r="Z40" s="225"/>
      <c r="AA40" s="206"/>
    </row>
    <row r="41" spans="1:27" x14ac:dyDescent="0.3">
      <c r="A41" s="168">
        <v>2020</v>
      </c>
      <c r="B41" s="180"/>
      <c r="C41" s="43"/>
      <c r="D41" s="172"/>
      <c r="E41" s="172"/>
      <c r="F41" s="49"/>
      <c r="G41" s="175"/>
      <c r="H41" s="176"/>
      <c r="I41" s="173"/>
      <c r="J41" s="174"/>
      <c r="K41" s="173"/>
      <c r="L41" s="174"/>
      <c r="M41" s="98"/>
      <c r="N41" s="104"/>
      <c r="O41" s="105"/>
      <c r="P41" s="104"/>
      <c r="Q41" s="105"/>
      <c r="R41" s="104"/>
      <c r="S41" s="105"/>
      <c r="T41" s="245"/>
      <c r="U41" s="98"/>
      <c r="V41" s="94"/>
      <c r="W41" s="90"/>
      <c r="X41" s="90"/>
      <c r="Y41" s="85"/>
      <c r="Z41" s="78"/>
      <c r="AA41" s="82"/>
    </row>
    <row r="42" spans="1:27" x14ac:dyDescent="0.3">
      <c r="A42" s="169">
        <v>31</v>
      </c>
      <c r="B42" s="122" t="s">
        <v>70</v>
      </c>
      <c r="C42" s="8">
        <v>43838</v>
      </c>
      <c r="D42" s="20">
        <v>2700</v>
      </c>
      <c r="E42" s="20"/>
      <c r="F42" s="129" t="s">
        <v>274</v>
      </c>
      <c r="G42" s="106">
        <v>2700</v>
      </c>
      <c r="H42" s="117"/>
      <c r="I42" s="113">
        <v>270</v>
      </c>
      <c r="J42" s="114"/>
      <c r="K42" s="80">
        <f t="shared" ref="K42:K117" si="3">G42+I42</f>
        <v>2970</v>
      </c>
      <c r="L42" s="81"/>
      <c r="M42" s="99"/>
      <c r="N42" s="101">
        <v>43983</v>
      </c>
      <c r="O42" s="71"/>
      <c r="P42" s="101"/>
      <c r="Q42" s="71"/>
      <c r="R42" s="101"/>
      <c r="S42" s="71"/>
      <c r="T42" s="246"/>
      <c r="U42" s="99"/>
      <c r="V42" s="95"/>
      <c r="W42" s="91"/>
      <c r="X42" s="91"/>
      <c r="Y42" s="86" t="s">
        <v>71</v>
      </c>
      <c r="Z42" s="79" t="s">
        <v>71</v>
      </c>
      <c r="AA42" s="83"/>
    </row>
    <row r="43" spans="1:27" x14ac:dyDescent="0.3">
      <c r="A43" s="169">
        <v>32</v>
      </c>
      <c r="B43" s="122" t="s">
        <v>72</v>
      </c>
      <c r="C43" s="8">
        <v>43903</v>
      </c>
      <c r="D43" s="20">
        <v>10000</v>
      </c>
      <c r="E43" s="20"/>
      <c r="F43" s="129" t="s">
        <v>54</v>
      </c>
      <c r="G43" s="106"/>
      <c r="H43" s="117"/>
      <c r="I43" s="113"/>
      <c r="J43" s="114"/>
      <c r="K43" s="80">
        <f t="shared" si="3"/>
        <v>0</v>
      </c>
      <c r="L43" s="81"/>
      <c r="M43" s="99"/>
      <c r="N43" s="101"/>
      <c r="O43" s="71"/>
      <c r="P43" s="101"/>
      <c r="Q43" s="71"/>
      <c r="R43" s="101"/>
      <c r="S43" s="71"/>
      <c r="T43" s="246"/>
      <c r="U43" s="99"/>
      <c r="V43" s="95"/>
      <c r="W43" s="91"/>
      <c r="X43" s="91"/>
      <c r="Y43" s="86"/>
      <c r="Z43" s="79"/>
      <c r="AA43" s="83"/>
    </row>
    <row r="44" spans="1:27" x14ac:dyDescent="0.3">
      <c r="A44" s="169">
        <v>33</v>
      </c>
      <c r="B44" s="122" t="s">
        <v>73</v>
      </c>
      <c r="C44" s="8">
        <v>43937</v>
      </c>
      <c r="D44" s="20">
        <v>7717.15</v>
      </c>
      <c r="E44" s="20"/>
      <c r="F44" s="129" t="s">
        <v>274</v>
      </c>
      <c r="G44" s="106">
        <v>7717.15</v>
      </c>
      <c r="H44" s="117"/>
      <c r="I44" s="113">
        <v>771.71</v>
      </c>
      <c r="J44" s="114"/>
      <c r="K44" s="80">
        <f t="shared" si="3"/>
        <v>8488.86</v>
      </c>
      <c r="L44" s="81"/>
      <c r="M44" s="99"/>
      <c r="N44" s="101"/>
      <c r="O44" s="71"/>
      <c r="P44" s="101"/>
      <c r="Q44" s="71"/>
      <c r="R44" s="101"/>
      <c r="S44" s="71"/>
      <c r="T44" s="246"/>
      <c r="U44" s="99"/>
      <c r="V44" s="95"/>
      <c r="W44" s="91"/>
      <c r="X44" s="91"/>
      <c r="Y44" s="86" t="s">
        <v>71</v>
      </c>
      <c r="Z44" s="79" t="s">
        <v>71</v>
      </c>
      <c r="AA44" s="83"/>
    </row>
    <row r="45" spans="1:27" x14ac:dyDescent="0.3">
      <c r="A45" s="169">
        <v>34</v>
      </c>
      <c r="B45" s="122" t="s">
        <v>74</v>
      </c>
      <c r="C45" s="8">
        <v>43969</v>
      </c>
      <c r="D45" s="20">
        <v>2143</v>
      </c>
      <c r="E45" s="20"/>
      <c r="F45" s="129" t="s">
        <v>274</v>
      </c>
      <c r="G45" s="106">
        <v>2143</v>
      </c>
      <c r="H45" s="117"/>
      <c r="I45" s="113">
        <v>214.3</v>
      </c>
      <c r="J45" s="114"/>
      <c r="K45" s="80">
        <f t="shared" si="3"/>
        <v>2357.3000000000002</v>
      </c>
      <c r="L45" s="81"/>
      <c r="M45" s="99"/>
      <c r="N45" s="101">
        <v>44508</v>
      </c>
      <c r="O45" s="71"/>
      <c r="P45" s="101"/>
      <c r="Q45" s="71"/>
      <c r="R45" s="101"/>
      <c r="S45" s="71"/>
      <c r="T45" s="246"/>
      <c r="U45" s="99"/>
      <c r="V45" s="95"/>
      <c r="W45" s="91"/>
      <c r="X45" s="91"/>
      <c r="Y45" s="86" t="s">
        <v>71</v>
      </c>
      <c r="Z45" s="79" t="s">
        <v>71</v>
      </c>
      <c r="AA45" s="83"/>
    </row>
    <row r="46" spans="1:27" x14ac:dyDescent="0.3">
      <c r="A46" s="169">
        <v>35</v>
      </c>
      <c r="B46" s="122" t="s">
        <v>75</v>
      </c>
      <c r="C46" s="8">
        <v>43973</v>
      </c>
      <c r="D46" s="20">
        <v>4000</v>
      </c>
      <c r="E46" s="20"/>
      <c r="F46" s="129" t="s">
        <v>274</v>
      </c>
      <c r="G46" s="106">
        <v>4000</v>
      </c>
      <c r="H46" s="117"/>
      <c r="I46" s="113">
        <v>400</v>
      </c>
      <c r="J46" s="114"/>
      <c r="K46" s="80">
        <f t="shared" si="3"/>
        <v>4400</v>
      </c>
      <c r="L46" s="81"/>
      <c r="M46" s="99"/>
      <c r="N46" s="101">
        <v>44302</v>
      </c>
      <c r="O46" s="71"/>
      <c r="P46" s="101"/>
      <c r="Q46" s="71"/>
      <c r="R46" s="101"/>
      <c r="S46" s="71"/>
      <c r="T46" s="246"/>
      <c r="U46" s="99"/>
      <c r="V46" s="95"/>
      <c r="W46" s="91"/>
      <c r="X46" s="91"/>
      <c r="Y46" s="86" t="s">
        <v>71</v>
      </c>
      <c r="Z46" s="79" t="s">
        <v>71</v>
      </c>
      <c r="AA46" s="83"/>
    </row>
    <row r="47" spans="1:27" x14ac:dyDescent="0.3">
      <c r="A47" s="169">
        <v>36</v>
      </c>
      <c r="B47" s="122" t="s">
        <v>76</v>
      </c>
      <c r="C47" s="8">
        <v>43999</v>
      </c>
      <c r="D47" s="20">
        <v>15000</v>
      </c>
      <c r="E47" s="20"/>
      <c r="F47" s="129" t="s">
        <v>274</v>
      </c>
      <c r="G47" s="106">
        <v>15000</v>
      </c>
      <c r="H47" s="117"/>
      <c r="I47" s="113">
        <v>1500</v>
      </c>
      <c r="J47" s="114"/>
      <c r="K47" s="80">
        <f t="shared" si="3"/>
        <v>16500</v>
      </c>
      <c r="L47" s="81"/>
      <c r="M47" s="99"/>
      <c r="N47" s="101">
        <v>44200</v>
      </c>
      <c r="O47" s="71"/>
      <c r="P47" s="101"/>
      <c r="Q47" s="71"/>
      <c r="R47" s="101"/>
      <c r="S47" s="71"/>
      <c r="T47" s="246"/>
      <c r="U47" s="99"/>
      <c r="V47" s="95"/>
      <c r="W47" s="91"/>
      <c r="X47" s="91"/>
      <c r="Y47" s="86" t="s">
        <v>71</v>
      </c>
      <c r="Z47" s="79" t="s">
        <v>71</v>
      </c>
      <c r="AA47" s="83"/>
    </row>
    <row r="48" spans="1:27" x14ac:dyDescent="0.3">
      <c r="A48" s="169">
        <v>37</v>
      </c>
      <c r="B48" s="122" t="s">
        <v>77</v>
      </c>
      <c r="C48" s="8">
        <v>44030</v>
      </c>
      <c r="D48" s="20">
        <v>972</v>
      </c>
      <c r="E48" s="20"/>
      <c r="F48" s="129" t="s">
        <v>274</v>
      </c>
      <c r="G48" s="106">
        <v>972</v>
      </c>
      <c r="H48" s="117"/>
      <c r="I48" s="113">
        <v>97.2</v>
      </c>
      <c r="J48" s="114"/>
      <c r="K48" s="80">
        <f t="shared" si="3"/>
        <v>1069.2</v>
      </c>
      <c r="L48" s="81"/>
      <c r="M48" s="99"/>
      <c r="N48" s="101">
        <v>44362</v>
      </c>
      <c r="O48" s="71"/>
      <c r="P48" s="101"/>
      <c r="Q48" s="71"/>
      <c r="R48" s="101"/>
      <c r="S48" s="71"/>
      <c r="T48" s="246"/>
      <c r="U48" s="99"/>
      <c r="V48" s="95"/>
      <c r="W48" s="91"/>
      <c r="X48" s="91"/>
      <c r="Y48" s="86" t="s">
        <v>78</v>
      </c>
      <c r="Z48" s="79" t="s">
        <v>78</v>
      </c>
      <c r="AA48" s="83"/>
    </row>
    <row r="49" spans="1:27" s="207" customFormat="1" ht="15" thickBot="1" x14ac:dyDescent="0.35">
      <c r="A49" s="189" t="s">
        <v>286</v>
      </c>
      <c r="B49" s="190"/>
      <c r="C49" s="191"/>
      <c r="D49" s="192"/>
      <c r="E49" s="193">
        <f>SUM(D42:D48)</f>
        <v>42532.15</v>
      </c>
      <c r="F49" s="194"/>
      <c r="G49" s="195"/>
      <c r="H49" s="196">
        <f>SUM(G42:G48)</f>
        <v>32532.15</v>
      </c>
      <c r="I49" s="195"/>
      <c r="J49" s="197">
        <f>SUM(I42:I48)</f>
        <v>3253.21</v>
      </c>
      <c r="K49" s="195"/>
      <c r="L49" s="197">
        <f>SUM(H49+J49)</f>
        <v>35785.360000000001</v>
      </c>
      <c r="M49" s="198"/>
      <c r="N49" s="199"/>
      <c r="O49" s="200"/>
      <c r="P49" s="199"/>
      <c r="Q49" s="200"/>
      <c r="R49" s="199"/>
      <c r="S49" s="200"/>
      <c r="T49" s="247"/>
      <c r="U49" s="198">
        <f>SUM(U40:U48)</f>
        <v>0</v>
      </c>
      <c r="V49" s="202">
        <f>SUM(V40:V48)</f>
        <v>0</v>
      </c>
      <c r="W49" s="203"/>
      <c r="X49" s="203"/>
      <c r="Y49" s="204"/>
      <c r="Z49" s="225"/>
      <c r="AA49" s="226"/>
    </row>
    <row r="50" spans="1:27" x14ac:dyDescent="0.3">
      <c r="A50" s="168">
        <v>2021</v>
      </c>
      <c r="B50" s="127"/>
      <c r="C50" s="43"/>
      <c r="D50" s="172"/>
      <c r="E50" s="172"/>
      <c r="F50" s="182"/>
      <c r="G50" s="175"/>
      <c r="H50" s="176"/>
      <c r="I50" s="173"/>
      <c r="J50" s="174"/>
      <c r="K50" s="111"/>
      <c r="L50" s="112"/>
      <c r="M50" s="98"/>
      <c r="N50" s="104"/>
      <c r="O50" s="105"/>
      <c r="P50" s="104"/>
      <c r="Q50" s="105"/>
      <c r="R50" s="104"/>
      <c r="S50" s="105"/>
      <c r="T50" s="245"/>
      <c r="U50" s="98"/>
      <c r="V50" s="94"/>
      <c r="W50" s="90"/>
      <c r="X50" s="90"/>
      <c r="Y50" s="85"/>
      <c r="Z50" s="187"/>
      <c r="AA50" s="82"/>
    </row>
    <row r="51" spans="1:27" x14ac:dyDescent="0.3">
      <c r="A51" s="169">
        <v>38</v>
      </c>
      <c r="B51" s="122" t="s">
        <v>79</v>
      </c>
      <c r="C51" s="8">
        <v>44096</v>
      </c>
      <c r="D51" s="20">
        <v>0</v>
      </c>
      <c r="E51" s="20"/>
      <c r="F51" s="129" t="s">
        <v>54</v>
      </c>
      <c r="G51" s="106"/>
      <c r="H51" s="117"/>
      <c r="I51" s="113"/>
      <c r="J51" s="114"/>
      <c r="K51" s="80">
        <f t="shared" si="3"/>
        <v>0</v>
      </c>
      <c r="L51" s="81"/>
      <c r="M51" s="99">
        <v>0</v>
      </c>
      <c r="N51" s="101"/>
      <c r="O51" s="71"/>
      <c r="P51" s="101"/>
      <c r="Q51" s="71"/>
      <c r="R51" s="101"/>
      <c r="S51" s="71"/>
      <c r="T51" s="246"/>
      <c r="U51" s="99"/>
      <c r="V51" s="95"/>
      <c r="W51" s="91"/>
      <c r="X51" s="91"/>
      <c r="Y51" s="86"/>
      <c r="Z51" s="186"/>
      <c r="AA51" s="83" t="s">
        <v>80</v>
      </c>
    </row>
    <row r="52" spans="1:27" x14ac:dyDescent="0.3">
      <c r="A52" s="169">
        <v>39</v>
      </c>
      <c r="B52" s="122" t="s">
        <v>81</v>
      </c>
      <c r="C52" s="8">
        <v>44120</v>
      </c>
      <c r="D52" s="20">
        <v>3500</v>
      </c>
      <c r="E52" s="20"/>
      <c r="F52" s="129" t="s">
        <v>275</v>
      </c>
      <c r="G52" s="106"/>
      <c r="H52" s="117"/>
      <c r="I52" s="113"/>
      <c r="J52" s="114"/>
      <c r="K52" s="80">
        <f t="shared" si="3"/>
        <v>0</v>
      </c>
      <c r="L52" s="81"/>
      <c r="M52" s="99"/>
      <c r="N52" s="101"/>
      <c r="O52" s="71"/>
      <c r="P52" s="101"/>
      <c r="Q52" s="71"/>
      <c r="R52" s="101"/>
      <c r="S52" s="71"/>
      <c r="T52" s="246"/>
      <c r="U52" s="99"/>
      <c r="V52" s="95"/>
      <c r="W52" s="91"/>
      <c r="X52" s="91"/>
      <c r="Y52" s="86"/>
      <c r="Z52" s="186"/>
      <c r="AA52" s="83"/>
    </row>
    <row r="53" spans="1:27" x14ac:dyDescent="0.3">
      <c r="A53" s="169">
        <v>40</v>
      </c>
      <c r="B53" s="122" t="s">
        <v>83</v>
      </c>
      <c r="C53" s="8">
        <v>44125</v>
      </c>
      <c r="D53" s="20">
        <v>10000</v>
      </c>
      <c r="E53" s="20"/>
      <c r="F53" s="129" t="s">
        <v>274</v>
      </c>
      <c r="G53" s="106">
        <v>10000</v>
      </c>
      <c r="H53" s="117"/>
      <c r="I53" s="113">
        <v>1000</v>
      </c>
      <c r="J53" s="114"/>
      <c r="K53" s="80">
        <f t="shared" si="3"/>
        <v>11000</v>
      </c>
      <c r="L53" s="81"/>
      <c r="M53" s="99"/>
      <c r="N53" s="101">
        <v>45839</v>
      </c>
      <c r="O53" s="71"/>
      <c r="P53" s="101"/>
      <c r="Q53" s="71"/>
      <c r="R53" s="101"/>
      <c r="S53" s="71"/>
      <c r="T53" s="246"/>
      <c r="U53" s="99"/>
      <c r="V53" s="95"/>
      <c r="W53" s="91"/>
      <c r="X53" s="91"/>
      <c r="Y53" s="86" t="s">
        <v>78</v>
      </c>
      <c r="Z53" s="186" t="s">
        <v>78</v>
      </c>
      <c r="AA53" s="83"/>
    </row>
    <row r="54" spans="1:27" x14ac:dyDescent="0.3">
      <c r="A54" s="169">
        <v>41</v>
      </c>
      <c r="B54" s="122" t="s">
        <v>84</v>
      </c>
      <c r="C54" s="8">
        <v>44155</v>
      </c>
      <c r="D54" s="20">
        <v>10000</v>
      </c>
      <c r="E54" s="20"/>
      <c r="F54" s="129" t="s">
        <v>274</v>
      </c>
      <c r="G54" s="106">
        <v>10000</v>
      </c>
      <c r="H54" s="117"/>
      <c r="I54" s="113">
        <v>1000</v>
      </c>
      <c r="J54" s="114"/>
      <c r="K54" s="80">
        <f t="shared" si="3"/>
        <v>11000</v>
      </c>
      <c r="L54" s="81"/>
      <c r="M54" s="99"/>
      <c r="N54" s="101">
        <v>44480</v>
      </c>
      <c r="O54" s="71"/>
      <c r="P54" s="101"/>
      <c r="Q54" s="71"/>
      <c r="R54" s="101"/>
      <c r="S54" s="71"/>
      <c r="T54" s="246"/>
      <c r="U54" s="99"/>
      <c r="V54" s="95"/>
      <c r="W54" s="91"/>
      <c r="X54" s="91"/>
      <c r="Y54" s="86" t="s">
        <v>78</v>
      </c>
      <c r="Z54" s="186" t="s">
        <v>78</v>
      </c>
      <c r="AA54" s="83"/>
    </row>
    <row r="55" spans="1:27" x14ac:dyDescent="0.3">
      <c r="A55" s="169">
        <v>42</v>
      </c>
      <c r="B55" s="122" t="s">
        <v>70</v>
      </c>
      <c r="C55" s="8">
        <v>44230</v>
      </c>
      <c r="D55" s="20">
        <v>4000</v>
      </c>
      <c r="E55" s="20"/>
      <c r="F55" s="129" t="s">
        <v>274</v>
      </c>
      <c r="G55" s="106">
        <v>4000</v>
      </c>
      <c r="H55" s="117"/>
      <c r="I55" s="113">
        <v>400</v>
      </c>
      <c r="J55" s="114"/>
      <c r="K55" s="80">
        <f t="shared" si="3"/>
        <v>4400</v>
      </c>
      <c r="L55" s="81"/>
      <c r="M55" s="99"/>
      <c r="N55" s="101">
        <v>44845</v>
      </c>
      <c r="O55" s="71"/>
      <c r="P55" s="101"/>
      <c r="Q55" s="71"/>
      <c r="R55" s="101"/>
      <c r="S55" s="71"/>
      <c r="T55" s="246"/>
      <c r="U55" s="99"/>
      <c r="V55" s="95"/>
      <c r="W55" s="91"/>
      <c r="X55" s="91"/>
      <c r="Y55" s="86" t="s">
        <v>78</v>
      </c>
      <c r="Z55" s="186" t="s">
        <v>78</v>
      </c>
      <c r="AA55" s="83"/>
    </row>
    <row r="56" spans="1:27" x14ac:dyDescent="0.3">
      <c r="A56" s="169">
        <v>43</v>
      </c>
      <c r="B56" s="122" t="s">
        <v>85</v>
      </c>
      <c r="C56" s="8">
        <v>44327</v>
      </c>
      <c r="D56" s="20">
        <v>3000</v>
      </c>
      <c r="E56" s="20"/>
      <c r="F56" s="129" t="s">
        <v>274</v>
      </c>
      <c r="G56" s="106">
        <v>3000</v>
      </c>
      <c r="H56" s="117"/>
      <c r="I56" s="113">
        <v>300</v>
      </c>
      <c r="J56" s="114"/>
      <c r="K56" s="80">
        <f t="shared" si="3"/>
        <v>3300</v>
      </c>
      <c r="L56" s="81"/>
      <c r="M56" s="99"/>
      <c r="N56" s="101">
        <v>44565</v>
      </c>
      <c r="O56" s="71"/>
      <c r="P56" s="101"/>
      <c r="Q56" s="71"/>
      <c r="R56" s="101"/>
      <c r="S56" s="71"/>
      <c r="T56" s="246"/>
      <c r="U56" s="99"/>
      <c r="V56" s="95"/>
      <c r="W56" s="91"/>
      <c r="X56" s="91"/>
      <c r="Y56" s="86" t="s">
        <v>78</v>
      </c>
      <c r="Z56" s="186" t="s">
        <v>78</v>
      </c>
      <c r="AA56" s="83"/>
    </row>
    <row r="57" spans="1:27" x14ac:dyDescent="0.3">
      <c r="A57" s="169">
        <v>44</v>
      </c>
      <c r="B57" s="122" t="s">
        <v>87</v>
      </c>
      <c r="C57" s="8">
        <v>44406</v>
      </c>
      <c r="D57" s="20">
        <v>1700</v>
      </c>
      <c r="E57" s="20"/>
      <c r="F57" s="129" t="s">
        <v>274</v>
      </c>
      <c r="G57" s="106">
        <v>1700</v>
      </c>
      <c r="H57" s="117"/>
      <c r="I57" s="113">
        <v>170</v>
      </c>
      <c r="J57" s="114"/>
      <c r="K57" s="80">
        <f t="shared" si="3"/>
        <v>1870</v>
      </c>
      <c r="L57" s="81"/>
      <c r="M57" s="99"/>
      <c r="N57" s="101">
        <v>44876</v>
      </c>
      <c r="O57" s="71"/>
      <c r="P57" s="101"/>
      <c r="Q57" s="71"/>
      <c r="R57" s="101"/>
      <c r="S57" s="71"/>
      <c r="T57" s="246"/>
      <c r="U57" s="99"/>
      <c r="V57" s="95"/>
      <c r="W57" s="91"/>
      <c r="X57" s="91"/>
      <c r="Y57" s="86" t="s">
        <v>78</v>
      </c>
      <c r="Z57" s="186" t="s">
        <v>78</v>
      </c>
      <c r="AA57" s="83"/>
    </row>
    <row r="58" spans="1:27" s="207" customFormat="1" ht="15" thickBot="1" x14ac:dyDescent="0.35">
      <c r="A58" s="189" t="s">
        <v>286</v>
      </c>
      <c r="B58" s="190"/>
      <c r="C58" s="191"/>
      <c r="D58" s="192"/>
      <c r="E58" s="193">
        <f>SUM(D51:D57)</f>
        <v>32200</v>
      </c>
      <c r="F58" s="194"/>
      <c r="G58" s="195"/>
      <c r="H58" s="196">
        <f>SUM(G51:G57)</f>
        <v>28700</v>
      </c>
      <c r="I58" s="195"/>
      <c r="J58" s="197">
        <f>SUM(I51:I57)</f>
        <v>2870</v>
      </c>
      <c r="K58" s="195"/>
      <c r="L58" s="197">
        <f>SUM(H58+J58)</f>
        <v>31570</v>
      </c>
      <c r="M58" s="198"/>
      <c r="N58" s="199"/>
      <c r="O58" s="200"/>
      <c r="P58" s="199"/>
      <c r="Q58" s="200"/>
      <c r="R58" s="199"/>
      <c r="S58" s="200"/>
      <c r="T58" s="247"/>
      <c r="U58" s="198">
        <f>SUM(U49:U57)</f>
        <v>0</v>
      </c>
      <c r="V58" s="202">
        <f>SUM(V49:V57)</f>
        <v>0</v>
      </c>
      <c r="W58" s="203"/>
      <c r="X58" s="203"/>
      <c r="Y58" s="204"/>
      <c r="Z58" s="205"/>
      <c r="AA58" s="206"/>
    </row>
    <row r="59" spans="1:27" x14ac:dyDescent="0.3">
      <c r="A59" s="168">
        <v>2022</v>
      </c>
      <c r="B59" s="127"/>
      <c r="C59" s="43"/>
      <c r="D59" s="172"/>
      <c r="E59" s="172"/>
      <c r="F59" s="182"/>
      <c r="G59" s="175"/>
      <c r="H59" s="176"/>
      <c r="I59" s="173"/>
      <c r="J59" s="174"/>
      <c r="K59" s="111"/>
      <c r="L59" s="112"/>
      <c r="M59" s="98"/>
      <c r="N59" s="104"/>
      <c r="O59" s="105"/>
      <c r="P59" s="104"/>
      <c r="Q59" s="105"/>
      <c r="R59" s="104"/>
      <c r="S59" s="105"/>
      <c r="T59" s="245"/>
      <c r="U59" s="98"/>
      <c r="V59" s="94"/>
      <c r="W59" s="90"/>
      <c r="X59" s="90"/>
      <c r="Y59" s="85"/>
      <c r="Z59" s="187"/>
      <c r="AA59" s="144"/>
    </row>
    <row r="60" spans="1:27" x14ac:dyDescent="0.3">
      <c r="A60" s="169">
        <v>45</v>
      </c>
      <c r="B60" s="122" t="s">
        <v>88</v>
      </c>
      <c r="C60" s="8">
        <v>44474</v>
      </c>
      <c r="D60" s="20">
        <v>1500</v>
      </c>
      <c r="E60" s="20"/>
      <c r="F60" s="129" t="s">
        <v>274</v>
      </c>
      <c r="G60" s="106">
        <v>1500</v>
      </c>
      <c r="H60" s="117"/>
      <c r="I60" s="113">
        <v>150</v>
      </c>
      <c r="J60" s="114"/>
      <c r="K60" s="80">
        <f t="shared" si="3"/>
        <v>1650</v>
      </c>
      <c r="L60" s="81"/>
      <c r="M60" s="99"/>
      <c r="N60" s="101">
        <v>44565</v>
      </c>
      <c r="O60" s="71"/>
      <c r="P60" s="101"/>
      <c r="Q60" s="71"/>
      <c r="R60" s="101"/>
      <c r="S60" s="71"/>
      <c r="T60" s="246"/>
      <c r="U60" s="99"/>
      <c r="V60" s="95"/>
      <c r="W60" s="91"/>
      <c r="X60" s="91"/>
      <c r="Y60" s="86" t="s">
        <v>78</v>
      </c>
      <c r="Z60" s="186" t="s">
        <v>78</v>
      </c>
      <c r="AA60" s="83" t="s">
        <v>86</v>
      </c>
    </row>
    <row r="61" spans="1:27" x14ac:dyDescent="0.3">
      <c r="A61" s="169">
        <v>46</v>
      </c>
      <c r="B61" s="122" t="s">
        <v>89</v>
      </c>
      <c r="C61" s="107">
        <v>46195</v>
      </c>
      <c r="D61" s="20">
        <v>20000</v>
      </c>
      <c r="E61" s="20"/>
      <c r="F61" s="129" t="s">
        <v>274</v>
      </c>
      <c r="G61" s="106">
        <v>20000</v>
      </c>
      <c r="H61" s="117"/>
      <c r="I61" s="113">
        <v>2000</v>
      </c>
      <c r="J61" s="114"/>
      <c r="K61" s="80">
        <f t="shared" si="3"/>
        <v>22000</v>
      </c>
      <c r="L61" s="81"/>
      <c r="M61" s="99"/>
      <c r="N61" s="101"/>
      <c r="O61" s="71"/>
      <c r="P61" s="101"/>
      <c r="Q61" s="71"/>
      <c r="R61" s="101"/>
      <c r="S61" s="71"/>
      <c r="T61" s="246"/>
      <c r="U61" s="99"/>
      <c r="V61" s="95"/>
      <c r="W61" s="91"/>
      <c r="X61" s="91"/>
      <c r="Y61" s="86"/>
      <c r="Z61" s="186"/>
      <c r="AA61" s="84" t="s">
        <v>90</v>
      </c>
    </row>
    <row r="62" spans="1:27" x14ac:dyDescent="0.3">
      <c r="A62" s="169">
        <v>47</v>
      </c>
      <c r="B62" s="122" t="s">
        <v>91</v>
      </c>
      <c r="C62" s="8">
        <v>44623</v>
      </c>
      <c r="D62" s="20">
        <v>5000</v>
      </c>
      <c r="E62" s="20"/>
      <c r="F62" s="129" t="s">
        <v>274</v>
      </c>
      <c r="G62" s="106">
        <v>5000</v>
      </c>
      <c r="H62" s="117"/>
      <c r="I62" s="113">
        <v>500</v>
      </c>
      <c r="J62" s="114"/>
      <c r="K62" s="80">
        <f t="shared" si="3"/>
        <v>5500</v>
      </c>
      <c r="L62" s="81"/>
      <c r="M62" s="99"/>
      <c r="N62" s="101">
        <v>44943</v>
      </c>
      <c r="O62" s="71"/>
      <c r="P62" s="101"/>
      <c r="Q62" s="71"/>
      <c r="R62" s="101"/>
      <c r="S62" s="71"/>
      <c r="T62" s="246"/>
      <c r="U62" s="99"/>
      <c r="V62" s="95"/>
      <c r="W62" s="91"/>
      <c r="X62" s="91"/>
      <c r="Y62" s="86" t="s">
        <v>93</v>
      </c>
      <c r="Z62" s="186" t="s">
        <v>94</v>
      </c>
      <c r="AA62" s="83" t="s">
        <v>92</v>
      </c>
    </row>
    <row r="63" spans="1:27" x14ac:dyDescent="0.3">
      <c r="A63" s="169">
        <v>48</v>
      </c>
      <c r="B63" s="122" t="s">
        <v>95</v>
      </c>
      <c r="C63" s="8">
        <v>44718</v>
      </c>
      <c r="D63" s="20">
        <v>4000</v>
      </c>
      <c r="E63" s="20"/>
      <c r="F63" s="129" t="s">
        <v>274</v>
      </c>
      <c r="G63" s="106">
        <v>4000</v>
      </c>
      <c r="H63" s="117"/>
      <c r="I63" s="113">
        <v>400</v>
      </c>
      <c r="J63" s="114"/>
      <c r="K63" s="80">
        <f t="shared" si="3"/>
        <v>4400</v>
      </c>
      <c r="L63" s="81"/>
      <c r="M63" s="99"/>
      <c r="N63" s="101">
        <v>44847</v>
      </c>
      <c r="O63" s="71"/>
      <c r="P63" s="101"/>
      <c r="Q63" s="71"/>
      <c r="R63" s="101"/>
      <c r="S63" s="71"/>
      <c r="T63" s="246"/>
      <c r="U63" s="99"/>
      <c r="V63" s="95"/>
      <c r="W63" s="91"/>
      <c r="X63" s="91"/>
      <c r="Y63" s="86" t="s">
        <v>93</v>
      </c>
      <c r="Z63" s="186" t="s">
        <v>94</v>
      </c>
      <c r="AA63" s="83" t="s">
        <v>96</v>
      </c>
    </row>
    <row r="64" spans="1:27" s="207" customFormat="1" x14ac:dyDescent="0.3">
      <c r="A64" s="208" t="s">
        <v>286</v>
      </c>
      <c r="B64" s="209"/>
      <c r="C64" s="210"/>
      <c r="D64" s="211"/>
      <c r="E64" s="212">
        <f>SUM(D60:D63)</f>
        <v>30500</v>
      </c>
      <c r="F64" s="213"/>
      <c r="G64" s="214"/>
      <c r="H64" s="215">
        <f>SUM(G60:G63)</f>
        <v>30500</v>
      </c>
      <c r="I64" s="214"/>
      <c r="J64" s="216">
        <f>SUM(I60:I63)</f>
        <v>3050</v>
      </c>
      <c r="K64" s="214"/>
      <c r="L64" s="216">
        <f>SUM(H64+J64)</f>
        <v>33550</v>
      </c>
      <c r="M64" s="217"/>
      <c r="N64" s="218"/>
      <c r="O64" s="219"/>
      <c r="P64" s="218"/>
      <c r="Q64" s="219"/>
      <c r="R64" s="218"/>
      <c r="S64" s="219"/>
      <c r="T64" s="248"/>
      <c r="U64" s="217">
        <f>SUM(U55:U63)</f>
        <v>0</v>
      </c>
      <c r="V64" s="220">
        <f>SUM(V55:V63)</f>
        <v>0</v>
      </c>
      <c r="W64" s="221"/>
      <c r="X64" s="221"/>
      <c r="Y64" s="222"/>
      <c r="Z64" s="223"/>
      <c r="AA64" s="224"/>
    </row>
    <row r="65" spans="1:27" s="17" customFormat="1" x14ac:dyDescent="0.3">
      <c r="A65" s="181">
        <v>2023</v>
      </c>
      <c r="B65" s="130"/>
      <c r="C65" s="107"/>
      <c r="D65" s="108"/>
      <c r="E65" s="108"/>
      <c r="F65" s="131"/>
      <c r="G65" s="126"/>
      <c r="H65" s="125"/>
      <c r="I65" s="116"/>
      <c r="J65" s="115"/>
      <c r="K65" s="116"/>
      <c r="L65" s="115"/>
      <c r="M65" s="100"/>
      <c r="N65" s="102"/>
      <c r="O65" s="89"/>
      <c r="P65" s="102"/>
      <c r="Q65" s="89"/>
      <c r="R65" s="102"/>
      <c r="S65" s="89"/>
      <c r="T65" s="249"/>
      <c r="U65" s="100"/>
      <c r="V65" s="96"/>
      <c r="W65" s="92"/>
      <c r="X65" s="92"/>
      <c r="Y65" s="87"/>
      <c r="Z65" s="188"/>
      <c r="AA65" s="84"/>
    </row>
    <row r="66" spans="1:27" x14ac:dyDescent="0.3">
      <c r="A66" s="169">
        <v>49</v>
      </c>
      <c r="B66" s="122" t="s">
        <v>97</v>
      </c>
      <c r="C66" s="8">
        <v>44848</v>
      </c>
      <c r="D66" s="20">
        <v>7500</v>
      </c>
      <c r="E66" s="20"/>
      <c r="F66" s="129" t="s">
        <v>274</v>
      </c>
      <c r="G66" s="106">
        <v>7500</v>
      </c>
      <c r="H66" s="117"/>
      <c r="I66" s="113">
        <v>750</v>
      </c>
      <c r="J66" s="114"/>
      <c r="K66" s="80">
        <f t="shared" si="3"/>
        <v>8250</v>
      </c>
      <c r="L66" s="81"/>
      <c r="M66" s="99">
        <v>5897.5</v>
      </c>
      <c r="N66" s="101">
        <v>44897</v>
      </c>
      <c r="O66" s="71"/>
      <c r="P66" s="101"/>
      <c r="Q66" s="71"/>
      <c r="R66" s="101"/>
      <c r="S66" s="71"/>
      <c r="T66" s="246"/>
      <c r="U66" s="99"/>
      <c r="V66" s="95"/>
      <c r="W66" s="91"/>
      <c r="X66" s="91"/>
      <c r="Y66" s="86" t="s">
        <v>93</v>
      </c>
      <c r="Z66" s="186" t="s">
        <v>94</v>
      </c>
      <c r="AA66" s="83" t="s">
        <v>98</v>
      </c>
    </row>
    <row r="67" spans="1:27" x14ac:dyDescent="0.3">
      <c r="A67" s="169">
        <v>50</v>
      </c>
      <c r="B67" s="122" t="s">
        <v>99</v>
      </c>
      <c r="C67" s="8">
        <v>44902</v>
      </c>
      <c r="D67" s="20">
        <v>1872.64</v>
      </c>
      <c r="E67" s="20"/>
      <c r="F67" s="129" t="s">
        <v>274</v>
      </c>
      <c r="G67" s="106">
        <v>1872.64</v>
      </c>
      <c r="H67" s="117"/>
      <c r="I67" s="113">
        <v>250</v>
      </c>
      <c r="J67" s="114"/>
      <c r="K67" s="80">
        <f t="shared" si="3"/>
        <v>2122.6400000000003</v>
      </c>
      <c r="L67" s="81"/>
      <c r="M67" s="99"/>
      <c r="N67" s="101">
        <v>45082</v>
      </c>
      <c r="O67" s="71"/>
      <c r="P67" s="101"/>
      <c r="Q67" s="71"/>
      <c r="R67" s="101"/>
      <c r="S67" s="71"/>
      <c r="T67" s="246"/>
      <c r="U67" s="99"/>
      <c r="V67" s="95"/>
      <c r="W67" s="91"/>
      <c r="X67" s="91"/>
      <c r="Y67" s="86" t="s">
        <v>93</v>
      </c>
      <c r="Z67" s="186" t="s">
        <v>94</v>
      </c>
      <c r="AA67" s="83" t="s">
        <v>100</v>
      </c>
    </row>
    <row r="68" spans="1:27" x14ac:dyDescent="0.3">
      <c r="A68" s="169">
        <v>51</v>
      </c>
      <c r="B68" s="122" t="s">
        <v>101</v>
      </c>
      <c r="C68" s="8">
        <v>44908</v>
      </c>
      <c r="D68" s="20">
        <v>301.94</v>
      </c>
      <c r="E68" s="20"/>
      <c r="F68" s="129" t="s">
        <v>274</v>
      </c>
      <c r="G68" s="106">
        <v>301.94</v>
      </c>
      <c r="H68" s="117"/>
      <c r="I68" s="113">
        <v>30.19</v>
      </c>
      <c r="J68" s="114"/>
      <c r="K68" s="80">
        <f t="shared" si="3"/>
        <v>332.13</v>
      </c>
      <c r="L68" s="81"/>
      <c r="M68" s="99"/>
      <c r="N68" s="101"/>
      <c r="O68" s="71"/>
      <c r="P68" s="101"/>
      <c r="Q68" s="71"/>
      <c r="R68" s="101"/>
      <c r="S68" s="71"/>
      <c r="T68" s="246"/>
      <c r="U68" s="99"/>
      <c r="V68" s="95"/>
      <c r="W68" s="91"/>
      <c r="X68" s="91"/>
      <c r="Y68" s="86" t="s">
        <v>93</v>
      </c>
      <c r="Z68" s="186" t="s">
        <v>94</v>
      </c>
      <c r="AA68" s="83"/>
    </row>
    <row r="69" spans="1:27" x14ac:dyDescent="0.3">
      <c r="A69" s="169">
        <v>52</v>
      </c>
      <c r="B69" s="122" t="s">
        <v>102</v>
      </c>
      <c r="C69" s="8">
        <v>44980</v>
      </c>
      <c r="D69" s="20">
        <v>2950</v>
      </c>
      <c r="E69" s="20"/>
      <c r="F69" s="129" t="s">
        <v>274</v>
      </c>
      <c r="G69" s="106">
        <v>2960</v>
      </c>
      <c r="H69" s="117"/>
      <c r="I69" s="113">
        <v>296</v>
      </c>
      <c r="J69" s="114"/>
      <c r="K69" s="80">
        <f t="shared" si="3"/>
        <v>3256</v>
      </c>
      <c r="L69" s="81"/>
      <c r="M69" s="99"/>
      <c r="N69" s="101">
        <v>45027</v>
      </c>
      <c r="O69" s="71"/>
      <c r="P69" s="101"/>
      <c r="Q69" s="71"/>
      <c r="R69" s="101"/>
      <c r="S69" s="71"/>
      <c r="T69" s="246"/>
      <c r="U69" s="99"/>
      <c r="V69" s="95"/>
      <c r="W69" s="91"/>
      <c r="X69" s="91"/>
      <c r="Y69" s="86" t="s">
        <v>104</v>
      </c>
      <c r="Z69" s="186" t="s">
        <v>104</v>
      </c>
      <c r="AA69" s="83" t="s">
        <v>103</v>
      </c>
    </row>
    <row r="70" spans="1:27" x14ac:dyDescent="0.3">
      <c r="A70" s="169">
        <v>53</v>
      </c>
      <c r="B70" s="122" t="s">
        <v>105</v>
      </c>
      <c r="C70" s="8">
        <v>44919</v>
      </c>
      <c r="D70" s="20">
        <v>10000</v>
      </c>
      <c r="E70" s="20"/>
      <c r="F70" s="129" t="s">
        <v>16</v>
      </c>
      <c r="G70" s="106"/>
      <c r="H70" s="117"/>
      <c r="I70" s="113"/>
      <c r="J70" s="114"/>
      <c r="K70" s="80">
        <f t="shared" si="3"/>
        <v>0</v>
      </c>
      <c r="L70" s="81"/>
      <c r="M70" s="99"/>
      <c r="N70" s="101"/>
      <c r="O70" s="71"/>
      <c r="P70" s="101"/>
      <c r="Q70" s="71"/>
      <c r="R70" s="101"/>
      <c r="S70" s="71"/>
      <c r="T70" s="246"/>
      <c r="U70" s="99"/>
      <c r="V70" s="95"/>
      <c r="W70" s="91"/>
      <c r="X70" s="91"/>
      <c r="Y70" s="86"/>
      <c r="Z70" s="186"/>
      <c r="AA70" s="83"/>
    </row>
    <row r="71" spans="1:27" x14ac:dyDescent="0.3">
      <c r="A71" s="169">
        <v>54</v>
      </c>
      <c r="B71" s="122" t="s">
        <v>106</v>
      </c>
      <c r="C71" s="8">
        <v>44922</v>
      </c>
      <c r="D71" s="20">
        <v>568</v>
      </c>
      <c r="E71" s="20"/>
      <c r="F71" s="129" t="s">
        <v>16</v>
      </c>
      <c r="G71" s="106"/>
      <c r="H71" s="117"/>
      <c r="I71" s="113"/>
      <c r="J71" s="114"/>
      <c r="K71" s="80">
        <f t="shared" si="3"/>
        <v>0</v>
      </c>
      <c r="L71" s="81"/>
      <c r="M71" s="99"/>
      <c r="N71" s="101"/>
      <c r="O71" s="71"/>
      <c r="P71" s="101"/>
      <c r="Q71" s="71"/>
      <c r="R71" s="101"/>
      <c r="S71" s="71"/>
      <c r="T71" s="246"/>
      <c r="U71" s="99"/>
      <c r="V71" s="95"/>
      <c r="W71" s="91"/>
      <c r="X71" s="91"/>
      <c r="Y71" s="86"/>
      <c r="Z71" s="186"/>
      <c r="AA71" s="83"/>
    </row>
    <row r="72" spans="1:27" x14ac:dyDescent="0.3">
      <c r="A72" s="169">
        <v>55</v>
      </c>
      <c r="B72" s="122" t="s">
        <v>107</v>
      </c>
      <c r="C72" s="8"/>
      <c r="D72" s="20"/>
      <c r="E72" s="20"/>
      <c r="F72" s="129" t="s">
        <v>54</v>
      </c>
      <c r="G72" s="106"/>
      <c r="H72" s="117"/>
      <c r="I72" s="113"/>
      <c r="J72" s="114"/>
      <c r="K72" s="80">
        <f t="shared" si="3"/>
        <v>0</v>
      </c>
      <c r="L72" s="81"/>
      <c r="M72" s="99"/>
      <c r="N72" s="101"/>
      <c r="O72" s="71"/>
      <c r="P72" s="101"/>
      <c r="Q72" s="71"/>
      <c r="R72" s="101"/>
      <c r="S72" s="71"/>
      <c r="T72" s="246"/>
      <c r="U72" s="99"/>
      <c r="V72" s="95"/>
      <c r="W72" s="91"/>
      <c r="X72" s="91"/>
      <c r="Y72" s="86"/>
      <c r="Z72" s="186"/>
      <c r="AA72" s="83" t="s">
        <v>108</v>
      </c>
    </row>
    <row r="73" spans="1:27" x14ac:dyDescent="0.3">
      <c r="A73" s="169">
        <v>56</v>
      </c>
      <c r="B73" s="122" t="s">
        <v>109</v>
      </c>
      <c r="C73" s="8">
        <v>45104</v>
      </c>
      <c r="D73" s="20">
        <v>5000</v>
      </c>
      <c r="E73" s="20"/>
      <c r="F73" s="129" t="s">
        <v>274</v>
      </c>
      <c r="G73" s="106">
        <v>5000</v>
      </c>
      <c r="H73" s="117"/>
      <c r="I73" s="113">
        <v>500</v>
      </c>
      <c r="J73" s="114"/>
      <c r="K73" s="80">
        <f t="shared" si="3"/>
        <v>5500</v>
      </c>
      <c r="L73" s="81"/>
      <c r="M73" s="99">
        <v>3999.99</v>
      </c>
      <c r="N73" s="101">
        <v>45302</v>
      </c>
      <c r="O73" s="71"/>
      <c r="P73" s="101"/>
      <c r="Q73" s="71"/>
      <c r="R73" s="101"/>
      <c r="S73" s="71"/>
      <c r="T73" s="246"/>
      <c r="U73" s="99"/>
      <c r="V73" s="95"/>
      <c r="W73" s="91"/>
      <c r="X73" s="91"/>
      <c r="Y73" s="86" t="s">
        <v>104</v>
      </c>
      <c r="Z73" s="186" t="s">
        <v>104</v>
      </c>
      <c r="AA73" s="83" t="s">
        <v>110</v>
      </c>
    </row>
    <row r="74" spans="1:27" x14ac:dyDescent="0.3">
      <c r="A74" s="169">
        <v>57</v>
      </c>
      <c r="B74" s="122" t="s">
        <v>111</v>
      </c>
      <c r="C74" s="8">
        <v>45131</v>
      </c>
      <c r="D74" s="20">
        <v>9400</v>
      </c>
      <c r="E74" s="20"/>
      <c r="F74" s="129" t="s">
        <v>274</v>
      </c>
      <c r="G74" s="106">
        <v>5000</v>
      </c>
      <c r="H74" s="117"/>
      <c r="I74" s="113">
        <v>500</v>
      </c>
      <c r="J74" s="114"/>
      <c r="K74" s="80">
        <f t="shared" si="3"/>
        <v>5500</v>
      </c>
      <c r="L74" s="81"/>
      <c r="M74" s="99"/>
      <c r="N74" s="101">
        <v>45223</v>
      </c>
      <c r="O74" s="71"/>
      <c r="P74" s="101"/>
      <c r="Q74" s="71"/>
      <c r="R74" s="101"/>
      <c r="S74" s="71"/>
      <c r="T74" s="246"/>
      <c r="U74" s="99"/>
      <c r="V74" s="95"/>
      <c r="W74" s="91"/>
      <c r="X74" s="91"/>
      <c r="Y74" s="86" t="s">
        <v>113</v>
      </c>
      <c r="Z74" s="186" t="s">
        <v>113</v>
      </c>
      <c r="AA74" s="83" t="s">
        <v>112</v>
      </c>
    </row>
    <row r="75" spans="1:27" s="207" customFormat="1" ht="15" thickBot="1" x14ac:dyDescent="0.35">
      <c r="A75" s="189" t="s">
        <v>286</v>
      </c>
      <c r="B75" s="190"/>
      <c r="C75" s="191"/>
      <c r="D75" s="192"/>
      <c r="E75" s="193">
        <f>SUM(D66:D74)</f>
        <v>37592.58</v>
      </c>
      <c r="F75" s="194"/>
      <c r="G75" s="195"/>
      <c r="H75" s="196">
        <f>SUM(G66:G74)</f>
        <v>22634.58</v>
      </c>
      <c r="I75" s="195"/>
      <c r="J75" s="197">
        <f>SUM(I66:I74)</f>
        <v>2326.19</v>
      </c>
      <c r="K75" s="195"/>
      <c r="L75" s="197">
        <f>SUM(H75+J75)</f>
        <v>24960.77</v>
      </c>
      <c r="M75" s="198"/>
      <c r="N75" s="199"/>
      <c r="O75" s="200"/>
      <c r="P75" s="199"/>
      <c r="Q75" s="200"/>
      <c r="R75" s="199"/>
      <c r="S75" s="200"/>
      <c r="T75" s="247"/>
      <c r="U75" s="198">
        <f>SUM(U66:U74)</f>
        <v>0</v>
      </c>
      <c r="V75" s="202">
        <f>SUM(V66:V74)</f>
        <v>0</v>
      </c>
      <c r="W75" s="203"/>
      <c r="X75" s="203"/>
      <c r="Y75" s="204"/>
      <c r="Z75" s="205"/>
      <c r="AA75" s="206"/>
    </row>
    <row r="76" spans="1:27" x14ac:dyDescent="0.3">
      <c r="A76" s="168">
        <v>2024</v>
      </c>
      <c r="B76" s="127"/>
      <c r="C76" s="43"/>
      <c r="D76" s="172"/>
      <c r="E76" s="172"/>
      <c r="F76" s="182"/>
      <c r="G76" s="175"/>
      <c r="H76" s="176"/>
      <c r="I76" s="173"/>
      <c r="J76" s="174"/>
      <c r="K76" s="111"/>
      <c r="L76" s="112"/>
      <c r="M76" s="98"/>
      <c r="N76" s="104"/>
      <c r="O76" s="105"/>
      <c r="P76" s="104"/>
      <c r="Q76" s="105"/>
      <c r="R76" s="104"/>
      <c r="S76" s="105"/>
      <c r="T76" s="245"/>
      <c r="U76" s="98"/>
      <c r="V76" s="94"/>
      <c r="W76" s="90"/>
      <c r="X76" s="90"/>
      <c r="Y76" s="85"/>
      <c r="Z76" s="187"/>
      <c r="AA76" s="144"/>
    </row>
    <row r="77" spans="1:27" x14ac:dyDescent="0.3">
      <c r="A77" s="169">
        <v>58</v>
      </c>
      <c r="B77" s="122" t="s">
        <v>114</v>
      </c>
      <c r="C77" s="8">
        <v>45176</v>
      </c>
      <c r="D77" s="20">
        <v>6000</v>
      </c>
      <c r="E77" s="20"/>
      <c r="F77" s="129" t="s">
        <v>274</v>
      </c>
      <c r="G77" s="106">
        <v>6000</v>
      </c>
      <c r="H77" s="117"/>
      <c r="I77" s="113">
        <f t="shared" ref="I77" si="4">G77*0.1</f>
        <v>600</v>
      </c>
      <c r="J77" s="114"/>
      <c r="K77" s="80">
        <f t="shared" si="3"/>
        <v>6600</v>
      </c>
      <c r="L77" s="81"/>
      <c r="M77" s="99">
        <v>6000</v>
      </c>
      <c r="N77" s="101">
        <v>45327</v>
      </c>
      <c r="O77" s="71"/>
      <c r="P77" s="101"/>
      <c r="Q77" s="71"/>
      <c r="R77" s="101"/>
      <c r="S77" s="71"/>
      <c r="T77" s="246"/>
      <c r="U77" s="99">
        <f>M77+O77+Q77+S77</f>
        <v>6000</v>
      </c>
      <c r="V77" s="95"/>
      <c r="W77" s="91"/>
      <c r="X77" s="91"/>
      <c r="Y77" s="86" t="s">
        <v>113</v>
      </c>
      <c r="Z77" s="186" t="s">
        <v>113</v>
      </c>
      <c r="AA77" s="83" t="s">
        <v>247</v>
      </c>
    </row>
    <row r="78" spans="1:27" x14ac:dyDescent="0.3">
      <c r="A78" s="169">
        <v>59</v>
      </c>
      <c r="B78" s="122" t="s">
        <v>115</v>
      </c>
      <c r="C78" s="8"/>
      <c r="D78" s="20"/>
      <c r="E78" s="20"/>
      <c r="F78" s="129" t="s">
        <v>54</v>
      </c>
      <c r="G78" s="106"/>
      <c r="H78" s="117"/>
      <c r="I78" s="113">
        <v>0</v>
      </c>
      <c r="J78" s="114"/>
      <c r="K78" s="80">
        <f t="shared" si="3"/>
        <v>0</v>
      </c>
      <c r="L78" s="81"/>
      <c r="M78" s="99"/>
      <c r="N78" s="101"/>
      <c r="O78" s="71"/>
      <c r="P78" s="101"/>
      <c r="Q78" s="71"/>
      <c r="R78" s="101"/>
      <c r="S78" s="71"/>
      <c r="T78" s="246"/>
      <c r="U78" s="99">
        <f t="shared" ref="U78:U121" si="5">M78+O78+Q78+S78</f>
        <v>0</v>
      </c>
      <c r="V78" s="95"/>
      <c r="W78" s="91"/>
      <c r="X78" s="91"/>
      <c r="Y78" s="86"/>
      <c r="Z78" s="186"/>
      <c r="AA78" s="83" t="s">
        <v>116</v>
      </c>
    </row>
    <row r="79" spans="1:27" x14ac:dyDescent="0.3">
      <c r="A79" s="169">
        <v>60</v>
      </c>
      <c r="B79" s="122" t="s">
        <v>117</v>
      </c>
      <c r="C79" s="8">
        <v>45174</v>
      </c>
      <c r="D79" s="20">
        <v>388</v>
      </c>
      <c r="E79" s="20"/>
      <c r="F79" s="129" t="s">
        <v>274</v>
      </c>
      <c r="G79" s="106">
        <v>388</v>
      </c>
      <c r="H79" s="117"/>
      <c r="I79" s="113">
        <v>38.799999999999997</v>
      </c>
      <c r="J79" s="114"/>
      <c r="K79" s="80">
        <f t="shared" si="3"/>
        <v>426.8</v>
      </c>
      <c r="L79" s="81"/>
      <c r="M79" s="99">
        <v>388</v>
      </c>
      <c r="N79" s="101">
        <v>45195</v>
      </c>
      <c r="O79" s="71"/>
      <c r="P79" s="101"/>
      <c r="Q79" s="71"/>
      <c r="R79" s="101"/>
      <c r="S79" s="71"/>
      <c r="T79" s="246"/>
      <c r="U79" s="99">
        <f t="shared" si="5"/>
        <v>388</v>
      </c>
      <c r="V79" s="95"/>
      <c r="W79" s="91"/>
      <c r="X79" s="91"/>
      <c r="Y79" s="86" t="s">
        <v>113</v>
      </c>
      <c r="Z79" s="186" t="s">
        <v>113</v>
      </c>
      <c r="AA79" s="83" t="s">
        <v>118</v>
      </c>
    </row>
    <row r="80" spans="1:27" x14ac:dyDescent="0.3">
      <c r="A80" s="169">
        <v>61</v>
      </c>
      <c r="B80" s="122" t="s">
        <v>119</v>
      </c>
      <c r="C80" s="8">
        <v>45247</v>
      </c>
      <c r="D80" s="20">
        <v>2250</v>
      </c>
      <c r="E80" s="20"/>
      <c r="F80" s="129" t="s">
        <v>274</v>
      </c>
      <c r="G80" s="106">
        <v>2250</v>
      </c>
      <c r="H80" s="117"/>
      <c r="I80" s="113">
        <v>225</v>
      </c>
      <c r="J80" s="114"/>
      <c r="K80" s="80">
        <f t="shared" si="3"/>
        <v>2475</v>
      </c>
      <c r="L80" s="81"/>
      <c r="M80" s="99">
        <v>2250</v>
      </c>
      <c r="N80" s="101" t="s">
        <v>291</v>
      </c>
      <c r="O80" s="71"/>
      <c r="P80" s="101"/>
      <c r="Q80" s="71"/>
      <c r="R80" s="101"/>
      <c r="S80" s="71"/>
      <c r="T80" s="246"/>
      <c r="U80" s="99">
        <f t="shared" si="5"/>
        <v>2250</v>
      </c>
      <c r="V80" s="95"/>
      <c r="W80" s="91"/>
      <c r="X80" s="91"/>
      <c r="Y80" s="86" t="s">
        <v>120</v>
      </c>
      <c r="Z80" s="186" t="s">
        <v>120</v>
      </c>
      <c r="AA80" s="83" t="s">
        <v>248</v>
      </c>
    </row>
    <row r="81" spans="1:27" x14ac:dyDescent="0.3">
      <c r="A81" s="169">
        <v>62</v>
      </c>
      <c r="B81" s="122" t="s">
        <v>121</v>
      </c>
      <c r="C81" s="8">
        <v>45245</v>
      </c>
      <c r="D81" s="20">
        <v>5000</v>
      </c>
      <c r="E81" s="20"/>
      <c r="F81" s="129" t="s">
        <v>274</v>
      </c>
      <c r="G81" s="106">
        <v>5000</v>
      </c>
      <c r="H81" s="117"/>
      <c r="I81" s="113">
        <v>500</v>
      </c>
      <c r="J81" s="114"/>
      <c r="K81" s="80">
        <f t="shared" si="3"/>
        <v>5500</v>
      </c>
      <c r="L81" s="81"/>
      <c r="M81" s="99">
        <v>5000</v>
      </c>
      <c r="N81" s="101">
        <v>45679</v>
      </c>
      <c r="O81" s="71"/>
      <c r="P81" s="101"/>
      <c r="Q81" s="71"/>
      <c r="R81" s="101"/>
      <c r="S81" s="71"/>
      <c r="T81" s="246"/>
      <c r="U81" s="99">
        <f t="shared" si="5"/>
        <v>5000</v>
      </c>
      <c r="V81" s="95"/>
      <c r="W81" s="91"/>
      <c r="X81" s="91"/>
      <c r="Y81" s="86" t="s">
        <v>120</v>
      </c>
      <c r="Z81" s="186" t="s">
        <v>120</v>
      </c>
      <c r="AA81" s="83" t="s">
        <v>249</v>
      </c>
    </row>
    <row r="82" spans="1:27" x14ac:dyDescent="0.3">
      <c r="A82" s="169">
        <v>63</v>
      </c>
      <c r="B82" s="122" t="s">
        <v>122</v>
      </c>
      <c r="C82" s="8">
        <v>45316</v>
      </c>
      <c r="D82" s="20">
        <v>2146.65</v>
      </c>
      <c r="E82" s="20"/>
      <c r="F82" s="129" t="s">
        <v>274</v>
      </c>
      <c r="G82" s="106">
        <v>2146.65</v>
      </c>
      <c r="H82" s="117"/>
      <c r="I82" s="113">
        <v>214.66</v>
      </c>
      <c r="J82" s="114"/>
      <c r="K82" s="80">
        <f t="shared" si="3"/>
        <v>2361.31</v>
      </c>
      <c r="L82" s="81"/>
      <c r="M82" s="99">
        <v>0</v>
      </c>
      <c r="N82" s="101"/>
      <c r="O82" s="71"/>
      <c r="P82" s="101"/>
      <c r="Q82" s="71"/>
      <c r="R82" s="101"/>
      <c r="S82" s="71"/>
      <c r="T82" s="246"/>
      <c r="U82" s="99">
        <f t="shared" si="5"/>
        <v>0</v>
      </c>
      <c r="V82" s="95">
        <v>2146.65</v>
      </c>
      <c r="W82" s="91"/>
      <c r="X82" s="91"/>
      <c r="Y82" s="86" t="s">
        <v>120</v>
      </c>
      <c r="Z82" s="186" t="s">
        <v>120</v>
      </c>
      <c r="AA82" s="83" t="s">
        <v>292</v>
      </c>
    </row>
    <row r="83" spans="1:27" x14ac:dyDescent="0.3">
      <c r="A83" s="169">
        <v>64</v>
      </c>
      <c r="B83" s="122" t="s">
        <v>123</v>
      </c>
      <c r="C83" s="8">
        <v>45329</v>
      </c>
      <c r="D83" s="20">
        <v>1000</v>
      </c>
      <c r="E83" s="20"/>
      <c r="F83" s="129" t="s">
        <v>274</v>
      </c>
      <c r="G83" s="106">
        <v>1000</v>
      </c>
      <c r="H83" s="117"/>
      <c r="I83" s="113">
        <v>100</v>
      </c>
      <c r="J83" s="114"/>
      <c r="K83" s="80">
        <f t="shared" si="3"/>
        <v>1100</v>
      </c>
      <c r="L83" s="81"/>
      <c r="M83" s="99">
        <v>1000</v>
      </c>
      <c r="N83" s="101">
        <v>45412</v>
      </c>
      <c r="O83" s="71"/>
      <c r="P83" s="101"/>
      <c r="Q83" s="71"/>
      <c r="R83" s="101"/>
      <c r="S83" s="71"/>
      <c r="T83" s="246"/>
      <c r="U83" s="99">
        <f t="shared" si="5"/>
        <v>1000</v>
      </c>
      <c r="V83" s="95"/>
      <c r="W83" s="91"/>
      <c r="X83" s="91"/>
      <c r="Y83" s="86" t="s">
        <v>120</v>
      </c>
      <c r="Z83" s="186" t="s">
        <v>120</v>
      </c>
      <c r="AA83" s="83" t="s">
        <v>250</v>
      </c>
    </row>
    <row r="84" spans="1:27" x14ac:dyDescent="0.3">
      <c r="A84" s="169">
        <v>65</v>
      </c>
      <c r="B84" s="122" t="s">
        <v>124</v>
      </c>
      <c r="C84" s="8">
        <v>45334</v>
      </c>
      <c r="D84" s="20"/>
      <c r="E84" s="20"/>
      <c r="F84" s="129" t="s">
        <v>54</v>
      </c>
      <c r="G84" s="106"/>
      <c r="H84" s="117"/>
      <c r="I84" s="113"/>
      <c r="J84" s="114"/>
      <c r="K84" s="80">
        <f t="shared" si="3"/>
        <v>0</v>
      </c>
      <c r="L84" s="81"/>
      <c r="M84" s="99">
        <v>0</v>
      </c>
      <c r="N84" s="101"/>
      <c r="O84" s="71"/>
      <c r="P84" s="101"/>
      <c r="Q84" s="71"/>
      <c r="R84" s="101"/>
      <c r="S84" s="71"/>
      <c r="T84" s="246"/>
      <c r="U84" s="99">
        <f t="shared" si="5"/>
        <v>0</v>
      </c>
      <c r="V84" s="95"/>
      <c r="W84" s="91"/>
      <c r="X84" s="91"/>
      <c r="Y84" s="86"/>
      <c r="Z84" s="186"/>
      <c r="AA84" s="83"/>
    </row>
    <row r="85" spans="1:27" x14ac:dyDescent="0.3">
      <c r="A85" s="169">
        <v>66</v>
      </c>
      <c r="B85" s="122" t="s">
        <v>125</v>
      </c>
      <c r="C85" s="8">
        <v>45370</v>
      </c>
      <c r="D85" s="20">
        <v>3944.72</v>
      </c>
      <c r="E85" s="20"/>
      <c r="F85" s="129" t="s">
        <v>274</v>
      </c>
      <c r="G85" s="106">
        <v>3944.72</v>
      </c>
      <c r="H85" s="117"/>
      <c r="I85" s="113">
        <v>394.47</v>
      </c>
      <c r="J85" s="114"/>
      <c r="K85" s="80">
        <f t="shared" si="3"/>
        <v>4339.1899999999996</v>
      </c>
      <c r="L85" s="81"/>
      <c r="M85" s="99">
        <v>3944.72</v>
      </c>
      <c r="N85" s="101">
        <v>45720</v>
      </c>
      <c r="O85" s="71"/>
      <c r="P85" s="101"/>
      <c r="Q85" s="71"/>
      <c r="R85" s="101"/>
      <c r="S85" s="71"/>
      <c r="T85" s="246"/>
      <c r="U85" s="99">
        <f t="shared" si="5"/>
        <v>3944.72</v>
      </c>
      <c r="V85" s="95"/>
      <c r="W85" s="91"/>
      <c r="X85" s="91"/>
      <c r="Y85" s="86" t="s">
        <v>120</v>
      </c>
      <c r="Z85" s="186" t="s">
        <v>120</v>
      </c>
      <c r="AA85" s="83" t="s">
        <v>251</v>
      </c>
    </row>
    <row r="86" spans="1:27" x14ac:dyDescent="0.3">
      <c r="A86" s="169">
        <v>67</v>
      </c>
      <c r="B86" s="122" t="s">
        <v>126</v>
      </c>
      <c r="C86" s="8">
        <v>45453</v>
      </c>
      <c r="D86" s="20">
        <v>10000</v>
      </c>
      <c r="E86" s="20"/>
      <c r="F86" s="129" t="s">
        <v>274</v>
      </c>
      <c r="G86" s="106">
        <v>10000</v>
      </c>
      <c r="H86" s="117"/>
      <c r="I86" s="113">
        <v>1000</v>
      </c>
      <c r="J86" s="114"/>
      <c r="K86" s="80">
        <f t="shared" si="3"/>
        <v>11000</v>
      </c>
      <c r="L86" s="81"/>
      <c r="M86" s="99">
        <v>10000</v>
      </c>
      <c r="N86" s="101" t="s">
        <v>293</v>
      </c>
      <c r="O86" s="71"/>
      <c r="P86" s="101"/>
      <c r="Q86" s="71"/>
      <c r="R86" s="101"/>
      <c r="S86" s="71"/>
      <c r="T86" s="246"/>
      <c r="U86" s="99">
        <f t="shared" si="5"/>
        <v>10000</v>
      </c>
      <c r="V86" s="95"/>
      <c r="W86" s="91"/>
      <c r="X86" s="91"/>
      <c r="Y86" s="86" t="s">
        <v>127</v>
      </c>
      <c r="Z86" s="186" t="s">
        <v>120</v>
      </c>
      <c r="AA86" s="83" t="s">
        <v>299</v>
      </c>
    </row>
    <row r="87" spans="1:27" x14ac:dyDescent="0.3">
      <c r="A87" s="169">
        <v>68</v>
      </c>
      <c r="B87" s="122" t="s">
        <v>128</v>
      </c>
      <c r="C87" s="8">
        <v>45415</v>
      </c>
      <c r="D87" s="20">
        <v>1494</v>
      </c>
      <c r="E87" s="20"/>
      <c r="F87" s="129" t="s">
        <v>274</v>
      </c>
      <c r="G87" s="106">
        <v>1494</v>
      </c>
      <c r="H87" s="117"/>
      <c r="I87" s="113">
        <v>149.4</v>
      </c>
      <c r="J87" s="114"/>
      <c r="K87" s="80">
        <f t="shared" si="3"/>
        <v>1643.4</v>
      </c>
      <c r="L87" s="81"/>
      <c r="M87" s="99">
        <v>1494</v>
      </c>
      <c r="N87" s="101">
        <v>45469</v>
      </c>
      <c r="O87" s="71"/>
      <c r="P87" s="101"/>
      <c r="Q87" s="71"/>
      <c r="R87" s="101"/>
      <c r="S87" s="71"/>
      <c r="T87" s="246"/>
      <c r="U87" s="99">
        <f t="shared" si="5"/>
        <v>1494</v>
      </c>
      <c r="V87" s="95"/>
      <c r="W87" s="91"/>
      <c r="X87" s="91"/>
      <c r="Y87" s="86" t="s">
        <v>120</v>
      </c>
      <c r="Z87" s="186" t="s">
        <v>120</v>
      </c>
      <c r="AA87" s="83" t="s">
        <v>253</v>
      </c>
    </row>
    <row r="88" spans="1:27" x14ac:dyDescent="0.3">
      <c r="A88" s="169">
        <v>69</v>
      </c>
      <c r="B88" s="122" t="s">
        <v>129</v>
      </c>
      <c r="C88" s="8">
        <v>45411</v>
      </c>
      <c r="D88" s="20">
        <v>5500</v>
      </c>
      <c r="E88" s="20"/>
      <c r="F88" s="129" t="s">
        <v>275</v>
      </c>
      <c r="G88" s="106"/>
      <c r="H88" s="117"/>
      <c r="I88" s="113"/>
      <c r="J88" s="114"/>
      <c r="K88" s="80">
        <f t="shared" si="3"/>
        <v>0</v>
      </c>
      <c r="L88" s="81"/>
      <c r="M88" s="99"/>
      <c r="N88" s="101"/>
      <c r="O88" s="71"/>
      <c r="P88" s="101"/>
      <c r="Q88" s="71"/>
      <c r="R88" s="101"/>
      <c r="S88" s="71"/>
      <c r="T88" s="246"/>
      <c r="U88" s="99">
        <f t="shared" si="5"/>
        <v>0</v>
      </c>
      <c r="V88" s="95"/>
      <c r="W88" s="91"/>
      <c r="X88" s="91"/>
      <c r="Y88" s="86"/>
      <c r="Z88" s="186"/>
      <c r="AA88" s="83"/>
    </row>
    <row r="89" spans="1:27" x14ac:dyDescent="0.3">
      <c r="A89" s="169">
        <v>70</v>
      </c>
      <c r="B89" s="122" t="s">
        <v>130</v>
      </c>
      <c r="C89" s="8">
        <v>45455</v>
      </c>
      <c r="D89" s="20">
        <v>600</v>
      </c>
      <c r="E89" s="20"/>
      <c r="F89" s="129" t="s">
        <v>274</v>
      </c>
      <c r="G89" s="106">
        <v>600</v>
      </c>
      <c r="H89" s="117"/>
      <c r="I89" s="113">
        <v>60</v>
      </c>
      <c r="J89" s="114"/>
      <c r="K89" s="80">
        <f t="shared" si="3"/>
        <v>660</v>
      </c>
      <c r="L89" s="81"/>
      <c r="M89" s="99">
        <v>0</v>
      </c>
      <c r="N89" s="101"/>
      <c r="O89" s="71"/>
      <c r="P89" s="101"/>
      <c r="Q89" s="71"/>
      <c r="R89" s="101"/>
      <c r="S89" s="71"/>
      <c r="T89" s="246"/>
      <c r="U89" s="99">
        <f t="shared" si="5"/>
        <v>0</v>
      </c>
      <c r="V89" s="95">
        <v>600</v>
      </c>
      <c r="W89" s="91"/>
      <c r="X89" s="91"/>
      <c r="Y89" s="86" t="s">
        <v>131</v>
      </c>
      <c r="Z89" s="186" t="s">
        <v>131</v>
      </c>
      <c r="AA89" s="83" t="s">
        <v>294</v>
      </c>
    </row>
    <row r="90" spans="1:27" x14ac:dyDescent="0.3">
      <c r="A90" s="169">
        <v>71</v>
      </c>
      <c r="B90" s="122" t="s">
        <v>132</v>
      </c>
      <c r="C90" s="8">
        <v>45517</v>
      </c>
      <c r="D90" s="20">
        <v>10000</v>
      </c>
      <c r="E90" s="20"/>
      <c r="F90" s="129" t="s">
        <v>274</v>
      </c>
      <c r="G90" s="106">
        <v>10000</v>
      </c>
      <c r="H90" s="117"/>
      <c r="I90" s="113">
        <v>1000</v>
      </c>
      <c r="J90" s="114"/>
      <c r="K90" s="80">
        <f t="shared" si="3"/>
        <v>11000</v>
      </c>
      <c r="L90" s="81"/>
      <c r="M90" s="99">
        <v>10000</v>
      </c>
      <c r="N90" s="101">
        <v>46308</v>
      </c>
      <c r="O90" s="71"/>
      <c r="P90" s="101"/>
      <c r="Q90" s="71"/>
      <c r="R90" s="101"/>
      <c r="S90" s="71"/>
      <c r="T90" s="246"/>
      <c r="U90" s="99">
        <f t="shared" si="5"/>
        <v>10000</v>
      </c>
      <c r="V90" s="97"/>
      <c r="W90" s="136"/>
      <c r="X90" s="91"/>
      <c r="Y90" s="86"/>
      <c r="Z90" s="186"/>
      <c r="AA90" s="83" t="s">
        <v>305</v>
      </c>
    </row>
    <row r="91" spans="1:27" s="207" customFormat="1" ht="15" thickBot="1" x14ac:dyDescent="0.35">
      <c r="A91" s="189" t="s">
        <v>286</v>
      </c>
      <c r="B91" s="190"/>
      <c r="C91" s="191"/>
      <c r="D91" s="192"/>
      <c r="E91" s="193">
        <f>SUM(D77:D90)</f>
        <v>48323.37</v>
      </c>
      <c r="F91" s="194"/>
      <c r="G91" s="195"/>
      <c r="H91" s="196">
        <f>SUM(G77:G90)</f>
        <v>42823.37</v>
      </c>
      <c r="I91" s="195"/>
      <c r="J91" s="197">
        <f>SUM(I77:I90)</f>
        <v>4282.33</v>
      </c>
      <c r="K91" s="195"/>
      <c r="L91" s="197">
        <f>SUM(H91+J91)</f>
        <v>47105.700000000004</v>
      </c>
      <c r="M91" s="198"/>
      <c r="N91" s="199"/>
      <c r="O91" s="200"/>
      <c r="P91" s="199"/>
      <c r="Q91" s="200"/>
      <c r="R91" s="199"/>
      <c r="S91" s="200"/>
      <c r="T91" s="247"/>
      <c r="U91" s="198">
        <f>SUM(U82:U90)</f>
        <v>26438.720000000001</v>
      </c>
      <c r="V91" s="201"/>
      <c r="W91" s="202">
        <f>SUM(V82:V90)</f>
        <v>2746.65</v>
      </c>
      <c r="X91" s="203"/>
      <c r="Y91" s="204"/>
      <c r="Z91" s="205"/>
      <c r="AA91" s="206"/>
    </row>
    <row r="92" spans="1:27" x14ac:dyDescent="0.3">
      <c r="A92" s="168">
        <v>2025</v>
      </c>
      <c r="B92" s="127"/>
      <c r="C92" s="43"/>
      <c r="D92" s="172"/>
      <c r="E92" s="172"/>
      <c r="F92" s="182"/>
      <c r="G92" s="175"/>
      <c r="H92" s="176"/>
      <c r="I92" s="173"/>
      <c r="J92" s="174"/>
      <c r="K92" s="111"/>
      <c r="L92" s="112"/>
      <c r="M92" s="98"/>
      <c r="N92" s="104"/>
      <c r="O92" s="105"/>
      <c r="P92" s="104"/>
      <c r="Q92" s="105"/>
      <c r="R92" s="104"/>
      <c r="S92" s="105"/>
      <c r="T92" s="245"/>
      <c r="U92" s="98"/>
      <c r="V92" s="183"/>
      <c r="W92" s="184"/>
      <c r="X92" s="90"/>
      <c r="Y92" s="85"/>
      <c r="Z92" s="187"/>
      <c r="AA92" s="144"/>
    </row>
    <row r="93" spans="1:27" x14ac:dyDescent="0.3">
      <c r="A93" s="169">
        <v>72</v>
      </c>
      <c r="B93" s="122" t="s">
        <v>133</v>
      </c>
      <c r="C93" s="8">
        <v>45539</v>
      </c>
      <c r="D93" s="20">
        <v>11081</v>
      </c>
      <c r="E93" s="20"/>
      <c r="F93" s="129" t="s">
        <v>274</v>
      </c>
      <c r="G93" s="106">
        <v>11081</v>
      </c>
      <c r="H93" s="117"/>
      <c r="I93" s="113">
        <v>1108.0999999999999</v>
      </c>
      <c r="J93" s="114"/>
      <c r="K93" s="80">
        <f t="shared" si="3"/>
        <v>12189.1</v>
      </c>
      <c r="L93" s="81"/>
      <c r="M93" s="99">
        <v>3340.65</v>
      </c>
      <c r="N93" s="101">
        <v>46000</v>
      </c>
      <c r="O93" s="71">
        <v>2437.7199999999998</v>
      </c>
      <c r="P93" s="101">
        <v>46183</v>
      </c>
      <c r="Q93" s="71">
        <v>2113.39</v>
      </c>
      <c r="R93" s="101">
        <v>46209</v>
      </c>
      <c r="S93" s="71">
        <v>2664.32</v>
      </c>
      <c r="T93" s="246">
        <v>46281</v>
      </c>
      <c r="U93" s="99">
        <f t="shared" si="5"/>
        <v>10556.08</v>
      </c>
      <c r="V93" s="95">
        <f>G93-U93</f>
        <v>524.92000000000007</v>
      </c>
      <c r="W93" s="91"/>
      <c r="X93" s="91"/>
      <c r="Y93" s="86" t="s">
        <v>131</v>
      </c>
      <c r="Z93" s="186" t="s">
        <v>131</v>
      </c>
      <c r="AA93" s="83" t="s">
        <v>254</v>
      </c>
    </row>
    <row r="94" spans="1:27" x14ac:dyDescent="0.3">
      <c r="A94" s="169">
        <v>73</v>
      </c>
      <c r="B94" s="122" t="s">
        <v>134</v>
      </c>
      <c r="C94" s="8">
        <v>45552</v>
      </c>
      <c r="D94" s="20">
        <v>4000</v>
      </c>
      <c r="E94" s="20"/>
      <c r="F94" s="129" t="s">
        <v>274</v>
      </c>
      <c r="G94" s="106">
        <v>4000</v>
      </c>
      <c r="H94" s="117"/>
      <c r="I94" s="113">
        <v>400</v>
      </c>
      <c r="J94" s="114"/>
      <c r="K94" s="80">
        <f t="shared" si="3"/>
        <v>4400</v>
      </c>
      <c r="L94" s="81"/>
      <c r="M94" s="99">
        <v>4000</v>
      </c>
      <c r="N94" s="101">
        <v>45883</v>
      </c>
      <c r="O94" s="71"/>
      <c r="P94" s="101"/>
      <c r="Q94" s="71"/>
      <c r="R94" s="101"/>
      <c r="S94" s="71"/>
      <c r="T94" s="246"/>
      <c r="U94" s="99">
        <f t="shared" si="5"/>
        <v>4000</v>
      </c>
      <c r="V94" s="95">
        <f t="shared" ref="V94:V121" si="6">G94-U94</f>
        <v>0</v>
      </c>
      <c r="W94" s="91"/>
      <c r="X94" s="91"/>
      <c r="Y94" s="86" t="s">
        <v>131</v>
      </c>
      <c r="Z94" s="186" t="s">
        <v>131</v>
      </c>
      <c r="AA94" s="83" t="s">
        <v>255</v>
      </c>
    </row>
    <row r="95" spans="1:27" x14ac:dyDescent="0.3">
      <c r="A95" s="169">
        <v>74</v>
      </c>
      <c r="B95" s="122" t="s">
        <v>135</v>
      </c>
      <c r="C95" s="8">
        <v>45566</v>
      </c>
      <c r="D95" s="20">
        <v>2958</v>
      </c>
      <c r="E95" s="20"/>
      <c r="F95" s="129" t="s">
        <v>274</v>
      </c>
      <c r="G95" s="106">
        <v>2958</v>
      </c>
      <c r="H95" s="117"/>
      <c r="I95" s="113">
        <v>295.8</v>
      </c>
      <c r="J95" s="114"/>
      <c r="K95" s="80">
        <f t="shared" si="3"/>
        <v>3253.8</v>
      </c>
      <c r="L95" s="81"/>
      <c r="M95" s="99">
        <v>860.18</v>
      </c>
      <c r="N95" s="101">
        <v>45720</v>
      </c>
      <c r="O95" s="71">
        <v>2097.8200000000002</v>
      </c>
      <c r="P95" s="101" t="s">
        <v>295</v>
      </c>
      <c r="Q95" s="71"/>
      <c r="R95" s="101"/>
      <c r="S95" s="71"/>
      <c r="T95" s="246"/>
      <c r="U95" s="99">
        <f t="shared" si="5"/>
        <v>2958</v>
      </c>
      <c r="V95" s="95">
        <f t="shared" si="6"/>
        <v>0</v>
      </c>
      <c r="W95" s="91"/>
      <c r="X95" s="91"/>
      <c r="Y95" s="86" t="s">
        <v>131</v>
      </c>
      <c r="Z95" s="186" t="s">
        <v>131</v>
      </c>
      <c r="AA95" s="83" t="s">
        <v>256</v>
      </c>
    </row>
    <row r="96" spans="1:27" x14ac:dyDescent="0.3">
      <c r="A96" s="169">
        <v>75</v>
      </c>
      <c r="B96" s="122" t="s">
        <v>136</v>
      </c>
      <c r="C96" s="8">
        <v>45573</v>
      </c>
      <c r="D96" s="20">
        <v>4930</v>
      </c>
      <c r="E96" s="20"/>
      <c r="F96" s="129" t="s">
        <v>274</v>
      </c>
      <c r="G96" s="106">
        <v>4930</v>
      </c>
      <c r="H96" s="117"/>
      <c r="I96" s="113">
        <v>493</v>
      </c>
      <c r="J96" s="114"/>
      <c r="K96" s="80">
        <f t="shared" si="3"/>
        <v>5423</v>
      </c>
      <c r="L96" s="81"/>
      <c r="M96" s="99">
        <v>4930</v>
      </c>
      <c r="N96" s="101">
        <v>45734</v>
      </c>
      <c r="O96" s="71"/>
      <c r="P96" s="101"/>
      <c r="Q96" s="71"/>
      <c r="R96" s="101"/>
      <c r="S96" s="71"/>
      <c r="T96" s="246"/>
      <c r="U96" s="99">
        <f t="shared" si="5"/>
        <v>4930</v>
      </c>
      <c r="V96" s="95">
        <f t="shared" si="6"/>
        <v>0</v>
      </c>
      <c r="W96" s="91"/>
      <c r="X96" s="91"/>
      <c r="Y96" s="86" t="s">
        <v>131</v>
      </c>
      <c r="Z96" s="186" t="s">
        <v>131</v>
      </c>
      <c r="AA96" s="83" t="s">
        <v>257</v>
      </c>
    </row>
    <row r="97" spans="1:27" x14ac:dyDescent="0.3">
      <c r="A97" s="169">
        <v>76</v>
      </c>
      <c r="B97" s="122" t="s">
        <v>137</v>
      </c>
      <c r="C97" s="8">
        <v>45596</v>
      </c>
      <c r="D97" s="20">
        <v>899</v>
      </c>
      <c r="E97" s="20"/>
      <c r="F97" s="129" t="s">
        <v>274</v>
      </c>
      <c r="G97" s="106">
        <v>899</v>
      </c>
      <c r="H97" s="117"/>
      <c r="I97" s="113">
        <v>89.9</v>
      </c>
      <c r="J97" s="114"/>
      <c r="K97" s="80">
        <f t="shared" si="3"/>
        <v>988.9</v>
      </c>
      <c r="L97" s="81"/>
      <c r="M97" s="99">
        <v>899</v>
      </c>
      <c r="N97" s="101">
        <v>45751</v>
      </c>
      <c r="O97" s="71"/>
      <c r="P97" s="101"/>
      <c r="Q97" s="71"/>
      <c r="R97" s="101"/>
      <c r="S97" s="71"/>
      <c r="T97" s="246"/>
      <c r="U97" s="99">
        <f t="shared" si="5"/>
        <v>899</v>
      </c>
      <c r="V97" s="95">
        <f t="shared" si="6"/>
        <v>0</v>
      </c>
      <c r="W97" s="91"/>
      <c r="X97" s="91"/>
      <c r="Y97" s="86" t="s">
        <v>131</v>
      </c>
      <c r="Z97" s="186" t="s">
        <v>131</v>
      </c>
      <c r="AA97" s="83" t="s">
        <v>252</v>
      </c>
    </row>
    <row r="98" spans="1:27" x14ac:dyDescent="0.3">
      <c r="A98" s="169">
        <v>77</v>
      </c>
      <c r="B98" s="122" t="s">
        <v>138</v>
      </c>
      <c r="C98" s="8">
        <v>45644</v>
      </c>
      <c r="D98" s="20">
        <v>5249</v>
      </c>
      <c r="E98" s="20"/>
      <c r="F98" s="129" t="s">
        <v>274</v>
      </c>
      <c r="G98" s="106">
        <v>5249</v>
      </c>
      <c r="H98" s="117"/>
      <c r="I98" s="113">
        <v>524.9</v>
      </c>
      <c r="J98" s="114"/>
      <c r="K98" s="80">
        <f t="shared" si="3"/>
        <v>5773.9</v>
      </c>
      <c r="L98" s="81"/>
      <c r="M98" s="99">
        <v>5249</v>
      </c>
      <c r="N98" s="101">
        <v>45671</v>
      </c>
      <c r="O98" s="71"/>
      <c r="P98" s="101"/>
      <c r="Q98" s="71"/>
      <c r="R98" s="101"/>
      <c r="S98" s="71"/>
      <c r="T98" s="246"/>
      <c r="U98" s="99">
        <f t="shared" si="5"/>
        <v>5249</v>
      </c>
      <c r="V98" s="95">
        <f t="shared" si="6"/>
        <v>0</v>
      </c>
      <c r="W98" s="91"/>
      <c r="X98" s="91"/>
      <c r="Y98" s="86" t="s">
        <v>131</v>
      </c>
      <c r="Z98" s="186" t="s">
        <v>131</v>
      </c>
      <c r="AA98" s="83" t="s">
        <v>258</v>
      </c>
    </row>
    <row r="99" spans="1:27" x14ac:dyDescent="0.3">
      <c r="A99" s="169">
        <v>78</v>
      </c>
      <c r="B99" s="122" t="s">
        <v>139</v>
      </c>
      <c r="C99" s="8">
        <v>45623</v>
      </c>
      <c r="D99" s="20">
        <v>2200</v>
      </c>
      <c r="E99" s="20"/>
      <c r="F99" s="129" t="s">
        <v>274</v>
      </c>
      <c r="G99" s="106">
        <v>2200</v>
      </c>
      <c r="H99" s="117"/>
      <c r="I99" s="113">
        <v>220</v>
      </c>
      <c r="J99" s="114"/>
      <c r="K99" s="80">
        <f t="shared" si="3"/>
        <v>2420</v>
      </c>
      <c r="L99" s="81"/>
      <c r="M99" s="110">
        <v>400</v>
      </c>
      <c r="N99" s="101">
        <v>45741</v>
      </c>
      <c r="O99" s="71">
        <v>600</v>
      </c>
      <c r="P99" s="101">
        <v>46049</v>
      </c>
      <c r="Q99" s="71"/>
      <c r="R99" s="101"/>
      <c r="S99" s="71"/>
      <c r="T99" s="246"/>
      <c r="U99" s="99">
        <f t="shared" si="5"/>
        <v>1000</v>
      </c>
      <c r="V99" s="95">
        <f t="shared" si="6"/>
        <v>1200</v>
      </c>
      <c r="W99" s="91"/>
      <c r="X99" s="91"/>
      <c r="Y99" s="86" t="s">
        <v>131</v>
      </c>
      <c r="Z99" s="186" t="s">
        <v>131</v>
      </c>
      <c r="AA99" s="83" t="s">
        <v>259</v>
      </c>
    </row>
    <row r="100" spans="1:27" x14ac:dyDescent="0.3">
      <c r="A100" s="169">
        <v>79</v>
      </c>
      <c r="B100" s="122" t="s">
        <v>140</v>
      </c>
      <c r="C100" s="8">
        <v>45623</v>
      </c>
      <c r="D100" s="20">
        <v>30000</v>
      </c>
      <c r="E100" s="20"/>
      <c r="F100" s="129" t="s">
        <v>275</v>
      </c>
      <c r="G100" s="106"/>
      <c r="H100" s="117"/>
      <c r="I100" s="113"/>
      <c r="J100" s="114"/>
      <c r="K100" s="80">
        <f t="shared" si="3"/>
        <v>0</v>
      </c>
      <c r="L100" s="81"/>
      <c r="M100" s="99"/>
      <c r="N100" s="101"/>
      <c r="O100" s="71"/>
      <c r="P100" s="101"/>
      <c r="Q100" s="71"/>
      <c r="R100" s="101"/>
      <c r="S100" s="71"/>
      <c r="T100" s="246"/>
      <c r="U100" s="99">
        <f t="shared" si="5"/>
        <v>0</v>
      </c>
      <c r="V100" s="95">
        <f t="shared" si="6"/>
        <v>0</v>
      </c>
      <c r="W100" s="91"/>
      <c r="X100" s="91"/>
      <c r="Y100" s="86"/>
      <c r="Z100" s="186"/>
      <c r="AA100" s="83"/>
    </row>
    <row r="101" spans="1:27" x14ac:dyDescent="0.3">
      <c r="A101" s="169">
        <v>80</v>
      </c>
      <c r="B101" s="122" t="s">
        <v>141</v>
      </c>
      <c r="C101" s="8">
        <v>45644</v>
      </c>
      <c r="D101" s="20">
        <v>2500</v>
      </c>
      <c r="E101" s="20"/>
      <c r="F101" s="129" t="s">
        <v>274</v>
      </c>
      <c r="G101" s="106">
        <v>2500</v>
      </c>
      <c r="H101" s="117"/>
      <c r="I101" s="113">
        <v>250</v>
      </c>
      <c r="J101" s="114"/>
      <c r="K101" s="80">
        <f t="shared" si="3"/>
        <v>2750</v>
      </c>
      <c r="L101" s="81"/>
      <c r="M101" s="99">
        <v>2500</v>
      </c>
      <c r="N101" s="101">
        <v>45734</v>
      </c>
      <c r="O101" s="71"/>
      <c r="P101" s="101"/>
      <c r="Q101" s="71"/>
      <c r="R101" s="101"/>
      <c r="S101" s="71"/>
      <c r="T101" s="246"/>
      <c r="U101" s="99">
        <f t="shared" si="5"/>
        <v>2500</v>
      </c>
      <c r="V101" s="95">
        <f t="shared" si="6"/>
        <v>0</v>
      </c>
      <c r="W101" s="91"/>
      <c r="X101" s="91"/>
      <c r="Y101" s="86" t="s">
        <v>131</v>
      </c>
      <c r="Z101" s="186" t="s">
        <v>131</v>
      </c>
      <c r="AA101" s="83" t="s">
        <v>260</v>
      </c>
    </row>
    <row r="102" spans="1:27" x14ac:dyDescent="0.3">
      <c r="A102" s="169">
        <v>81</v>
      </c>
      <c r="B102" s="122" t="s">
        <v>142</v>
      </c>
      <c r="C102" s="8">
        <v>45714</v>
      </c>
      <c r="D102" s="20">
        <v>10000</v>
      </c>
      <c r="E102" s="20"/>
      <c r="F102" s="129" t="s">
        <v>274</v>
      </c>
      <c r="G102" s="106">
        <v>10000</v>
      </c>
      <c r="H102" s="117"/>
      <c r="I102" s="113">
        <v>1000</v>
      </c>
      <c r="J102" s="114"/>
      <c r="K102" s="80">
        <f t="shared" si="3"/>
        <v>11000</v>
      </c>
      <c r="L102" s="81"/>
      <c r="M102" s="99">
        <v>10000</v>
      </c>
      <c r="N102" s="101">
        <v>46077</v>
      </c>
      <c r="O102" s="71"/>
      <c r="P102" s="101"/>
      <c r="Q102" s="71"/>
      <c r="R102" s="101"/>
      <c r="S102" s="71"/>
      <c r="T102" s="246"/>
      <c r="U102" s="99">
        <f t="shared" si="5"/>
        <v>10000</v>
      </c>
      <c r="V102" s="95">
        <f t="shared" si="6"/>
        <v>0</v>
      </c>
      <c r="W102" s="91"/>
      <c r="X102" s="91"/>
      <c r="Y102" s="86" t="s">
        <v>131</v>
      </c>
      <c r="Z102" s="186" t="s">
        <v>131</v>
      </c>
      <c r="AA102" s="83" t="s">
        <v>261</v>
      </c>
    </row>
    <row r="103" spans="1:27" x14ac:dyDescent="0.3">
      <c r="A103" s="169">
        <v>82</v>
      </c>
      <c r="B103" s="122" t="s">
        <v>143</v>
      </c>
      <c r="C103" s="8">
        <v>45777</v>
      </c>
      <c r="D103" s="20">
        <v>1000</v>
      </c>
      <c r="E103" s="20"/>
      <c r="F103" s="129" t="s">
        <v>274</v>
      </c>
      <c r="G103" s="106">
        <v>1000</v>
      </c>
      <c r="H103" s="117"/>
      <c r="I103" s="113">
        <v>100</v>
      </c>
      <c r="J103" s="114"/>
      <c r="K103" s="80">
        <f t="shared" si="3"/>
        <v>1100</v>
      </c>
      <c r="L103" s="81"/>
      <c r="M103" s="99">
        <v>358</v>
      </c>
      <c r="N103" s="101">
        <v>45813</v>
      </c>
      <c r="O103" s="71">
        <v>498.22</v>
      </c>
      <c r="P103" s="101">
        <v>46274</v>
      </c>
      <c r="Q103" s="71"/>
      <c r="R103" s="101"/>
      <c r="S103" s="71"/>
      <c r="T103" s="246"/>
      <c r="U103" s="99">
        <f t="shared" si="5"/>
        <v>856.22</v>
      </c>
      <c r="V103" s="95">
        <f t="shared" si="6"/>
        <v>143.77999999999997</v>
      </c>
      <c r="W103" s="91"/>
      <c r="X103" s="91"/>
      <c r="Y103" s="86" t="s">
        <v>131</v>
      </c>
      <c r="Z103" s="186" t="s">
        <v>131</v>
      </c>
      <c r="AA103" s="83" t="s">
        <v>262</v>
      </c>
    </row>
    <row r="104" spans="1:27" x14ac:dyDescent="0.3">
      <c r="A104" s="169">
        <v>83</v>
      </c>
      <c r="B104" s="122" t="s">
        <v>144</v>
      </c>
      <c r="C104" s="8">
        <v>45839</v>
      </c>
      <c r="D104" s="20">
        <v>9007</v>
      </c>
      <c r="E104" s="20"/>
      <c r="F104" s="129" t="s">
        <v>274</v>
      </c>
      <c r="G104" s="106">
        <v>9007</v>
      </c>
      <c r="H104" s="117"/>
      <c r="I104" s="113">
        <v>900.7</v>
      </c>
      <c r="J104" s="114"/>
      <c r="K104" s="80">
        <f t="shared" si="3"/>
        <v>9907.7000000000007</v>
      </c>
      <c r="L104" s="81"/>
      <c r="M104" s="99">
        <v>9007</v>
      </c>
      <c r="N104" s="101">
        <v>45979</v>
      </c>
      <c r="O104" s="71"/>
      <c r="P104" s="101"/>
      <c r="Q104" s="71"/>
      <c r="R104" s="101"/>
      <c r="S104" s="71"/>
      <c r="T104" s="246"/>
      <c r="U104" s="99">
        <f t="shared" si="5"/>
        <v>9007</v>
      </c>
      <c r="V104" s="95">
        <f t="shared" si="6"/>
        <v>0</v>
      </c>
      <c r="W104" s="91"/>
      <c r="X104" s="91"/>
      <c r="Y104" s="86" t="s">
        <v>131</v>
      </c>
      <c r="Z104" s="186" t="s">
        <v>131</v>
      </c>
      <c r="AA104" s="83" t="s">
        <v>263</v>
      </c>
    </row>
    <row r="105" spans="1:27" x14ac:dyDescent="0.3">
      <c r="A105" s="169">
        <v>84</v>
      </c>
      <c r="B105" s="122" t="s">
        <v>145</v>
      </c>
      <c r="C105" s="8">
        <v>45861</v>
      </c>
      <c r="D105" s="20">
        <v>3533.72</v>
      </c>
      <c r="E105" s="20"/>
      <c r="F105" s="129" t="s">
        <v>274</v>
      </c>
      <c r="G105" s="106">
        <v>3533.72</v>
      </c>
      <c r="H105" s="117"/>
      <c r="I105" s="113">
        <v>380</v>
      </c>
      <c r="J105" s="114"/>
      <c r="K105" s="80">
        <f t="shared" si="3"/>
        <v>3913.72</v>
      </c>
      <c r="L105" s="81"/>
      <c r="M105" s="99">
        <v>3533.72</v>
      </c>
      <c r="N105" s="101">
        <v>45945</v>
      </c>
      <c r="O105" s="71"/>
      <c r="P105" s="101"/>
      <c r="Q105" s="71"/>
      <c r="R105" s="101"/>
      <c r="S105" s="71"/>
      <c r="T105" s="246"/>
      <c r="U105" s="99">
        <f t="shared" si="5"/>
        <v>3533.72</v>
      </c>
      <c r="V105" s="95">
        <f t="shared" si="6"/>
        <v>0</v>
      </c>
      <c r="W105" s="91"/>
      <c r="X105" s="91"/>
      <c r="Y105" s="86" t="s">
        <v>131</v>
      </c>
      <c r="Z105" s="186" t="s">
        <v>131</v>
      </c>
      <c r="AA105" s="83" t="s">
        <v>300</v>
      </c>
    </row>
    <row r="106" spans="1:27" x14ac:dyDescent="0.3">
      <c r="A106" s="169">
        <v>85</v>
      </c>
      <c r="B106" s="122" t="s">
        <v>146</v>
      </c>
      <c r="C106" s="8">
        <v>45882</v>
      </c>
      <c r="D106" s="20">
        <v>1088.94</v>
      </c>
      <c r="E106" s="20"/>
      <c r="F106" s="129" t="s">
        <v>274</v>
      </c>
      <c r="G106" s="106">
        <v>1088.94</v>
      </c>
      <c r="H106" s="117"/>
      <c r="I106" s="113">
        <v>108.89</v>
      </c>
      <c r="J106" s="114"/>
      <c r="K106" s="80">
        <f t="shared" si="3"/>
        <v>1197.8300000000002</v>
      </c>
      <c r="L106" s="81"/>
      <c r="M106" s="99">
        <v>937.6</v>
      </c>
      <c r="N106" s="101">
        <v>46084</v>
      </c>
      <c r="O106" s="71"/>
      <c r="P106" s="101"/>
      <c r="Q106" s="71"/>
      <c r="R106" s="101"/>
      <c r="S106" s="71"/>
      <c r="T106" s="246"/>
      <c r="U106" s="99">
        <f t="shared" si="5"/>
        <v>937.6</v>
      </c>
      <c r="V106" s="95">
        <f t="shared" si="6"/>
        <v>151.34000000000003</v>
      </c>
      <c r="W106" s="91"/>
      <c r="X106" s="91"/>
      <c r="Y106" s="86"/>
      <c r="Z106" s="186"/>
      <c r="AA106" s="83" t="s">
        <v>264</v>
      </c>
    </row>
    <row r="107" spans="1:27" s="207" customFormat="1" ht="15" thickBot="1" x14ac:dyDescent="0.35">
      <c r="A107" s="189" t="s">
        <v>286</v>
      </c>
      <c r="B107" s="190"/>
      <c r="C107" s="191"/>
      <c r="D107" s="192"/>
      <c r="E107" s="193">
        <f>SUM(D93:D106)</f>
        <v>88446.66</v>
      </c>
      <c r="F107" s="194"/>
      <c r="G107" s="195"/>
      <c r="H107" s="196">
        <f>SUM(G93:G106)</f>
        <v>58446.66</v>
      </c>
      <c r="I107" s="195"/>
      <c r="J107" s="197">
        <f>SUM(I93:I106)</f>
        <v>5871.29</v>
      </c>
      <c r="K107" s="195"/>
      <c r="L107" s="197">
        <f>SUM(H107+J107)</f>
        <v>64317.950000000004</v>
      </c>
      <c r="M107" s="198"/>
      <c r="N107" s="199"/>
      <c r="O107" s="200"/>
      <c r="P107" s="199"/>
      <c r="Q107" s="200"/>
      <c r="R107" s="199"/>
      <c r="S107" s="200"/>
      <c r="T107" s="247"/>
      <c r="U107" s="198">
        <f>SUM(U98:U106)</f>
        <v>33083.54</v>
      </c>
      <c r="V107" s="201"/>
      <c r="W107" s="202">
        <f>SUM(V98:V106)</f>
        <v>1495.12</v>
      </c>
      <c r="X107" s="203"/>
      <c r="Y107" s="204"/>
      <c r="Z107" s="205"/>
      <c r="AA107" s="206"/>
    </row>
    <row r="108" spans="1:27" x14ac:dyDescent="0.3">
      <c r="A108" s="63">
        <v>2026</v>
      </c>
      <c r="B108" s="137"/>
      <c r="C108" s="164"/>
      <c r="D108" s="165"/>
      <c r="E108" s="165"/>
      <c r="F108" s="177"/>
      <c r="G108" s="170"/>
      <c r="H108" s="171"/>
      <c r="I108" s="166"/>
      <c r="J108" s="167"/>
      <c r="K108" s="178"/>
      <c r="L108" s="179"/>
      <c r="M108" s="139"/>
      <c r="N108" s="140"/>
      <c r="O108" s="141"/>
      <c r="P108" s="140"/>
      <c r="Q108" s="141"/>
      <c r="R108" s="140"/>
      <c r="S108" s="141"/>
      <c r="T108" s="250"/>
      <c r="U108" s="139"/>
      <c r="V108" s="138"/>
      <c r="W108" s="142"/>
      <c r="X108" s="142"/>
      <c r="Y108" s="143"/>
      <c r="Z108" s="185"/>
      <c r="AA108" s="144"/>
    </row>
    <row r="109" spans="1:27" x14ac:dyDescent="0.3">
      <c r="A109" s="252">
        <v>86</v>
      </c>
      <c r="B109" s="253" t="s">
        <v>147</v>
      </c>
      <c r="C109" s="254">
        <v>45904</v>
      </c>
      <c r="D109" s="255">
        <v>3814</v>
      </c>
      <c r="E109" s="255"/>
      <c r="F109" s="129" t="s">
        <v>274</v>
      </c>
      <c r="G109" s="106">
        <v>3814</v>
      </c>
      <c r="H109" s="117"/>
      <c r="I109" s="113">
        <f t="shared" ref="I109:I121" si="7">G109*0.1</f>
        <v>381.40000000000003</v>
      </c>
      <c r="J109" s="114"/>
      <c r="K109" s="80">
        <f t="shared" si="3"/>
        <v>4195.3999999999996</v>
      </c>
      <c r="L109" s="81"/>
      <c r="M109" s="99">
        <v>1129.73</v>
      </c>
      <c r="N109" s="101">
        <v>46049</v>
      </c>
      <c r="O109" s="99">
        <v>2329.0700000000002</v>
      </c>
      <c r="P109" s="101">
        <v>46282</v>
      </c>
      <c r="Q109" s="243"/>
      <c r="R109" s="101"/>
      <c r="S109" s="71"/>
      <c r="T109" s="246"/>
      <c r="U109" s="99">
        <f t="shared" si="5"/>
        <v>3458.8</v>
      </c>
      <c r="V109" s="95">
        <f t="shared" si="6"/>
        <v>355.19999999999982</v>
      </c>
      <c r="W109" s="91"/>
      <c r="X109" s="91"/>
      <c r="Y109" s="86"/>
      <c r="Z109" s="186"/>
      <c r="AA109" s="83" t="s">
        <v>265</v>
      </c>
    </row>
    <row r="110" spans="1:27" x14ac:dyDescent="0.3">
      <c r="A110" s="252">
        <v>87</v>
      </c>
      <c r="B110" s="253" t="s">
        <v>149</v>
      </c>
      <c r="C110" s="254">
        <v>45909</v>
      </c>
      <c r="D110" s="255">
        <v>450</v>
      </c>
      <c r="E110" s="255"/>
      <c r="F110" s="129" t="s">
        <v>274</v>
      </c>
      <c r="G110" s="106">
        <v>450</v>
      </c>
      <c r="H110" s="117"/>
      <c r="I110" s="113">
        <f t="shared" si="7"/>
        <v>45</v>
      </c>
      <c r="J110" s="114"/>
      <c r="K110" s="80">
        <f t="shared" si="3"/>
        <v>495</v>
      </c>
      <c r="L110" s="81"/>
      <c r="M110" s="99">
        <v>450</v>
      </c>
      <c r="N110" s="101">
        <v>46001</v>
      </c>
      <c r="O110" s="71"/>
      <c r="P110" s="101"/>
      <c r="Q110" s="71"/>
      <c r="R110" s="101"/>
      <c r="S110" s="71"/>
      <c r="T110" s="246"/>
      <c r="U110" s="99">
        <f t="shared" si="5"/>
        <v>450</v>
      </c>
      <c r="V110" s="95">
        <f t="shared" si="6"/>
        <v>0</v>
      </c>
      <c r="W110" s="91"/>
      <c r="X110" s="91"/>
      <c r="Y110" s="86"/>
      <c r="Z110" s="186"/>
      <c r="AA110" s="83" t="s">
        <v>266</v>
      </c>
    </row>
    <row r="111" spans="1:27" x14ac:dyDescent="0.3">
      <c r="A111" s="252">
        <v>88</v>
      </c>
      <c r="B111" s="253" t="s">
        <v>150</v>
      </c>
      <c r="C111" s="254">
        <v>45925</v>
      </c>
      <c r="D111" s="255">
        <v>3400</v>
      </c>
      <c r="E111" s="255"/>
      <c r="F111" s="129" t="s">
        <v>275</v>
      </c>
      <c r="G111" s="106"/>
      <c r="H111" s="117"/>
      <c r="I111" s="113">
        <f t="shared" si="7"/>
        <v>0</v>
      </c>
      <c r="J111" s="114"/>
      <c r="K111" s="80">
        <f t="shared" si="3"/>
        <v>0</v>
      </c>
      <c r="L111" s="81"/>
      <c r="M111" s="99"/>
      <c r="N111" s="101"/>
      <c r="O111" s="71"/>
      <c r="P111" s="101"/>
      <c r="Q111" s="71"/>
      <c r="R111" s="101"/>
      <c r="S111" s="71"/>
      <c r="T111" s="246"/>
      <c r="U111" s="99">
        <f t="shared" si="5"/>
        <v>0</v>
      </c>
      <c r="V111" s="95">
        <f t="shared" si="6"/>
        <v>0</v>
      </c>
      <c r="W111" s="91"/>
      <c r="X111" s="91"/>
      <c r="Y111" s="86"/>
      <c r="Z111" s="186"/>
      <c r="AA111" s="83"/>
    </row>
    <row r="112" spans="1:27" x14ac:dyDescent="0.3">
      <c r="A112" s="252">
        <v>89</v>
      </c>
      <c r="B112" s="253" t="s">
        <v>151</v>
      </c>
      <c r="C112" s="254">
        <v>46044</v>
      </c>
      <c r="D112" s="255">
        <v>5000</v>
      </c>
      <c r="E112" s="255"/>
      <c r="F112" s="129" t="s">
        <v>274</v>
      </c>
      <c r="G112" s="106">
        <v>5000</v>
      </c>
      <c r="H112" s="117"/>
      <c r="I112" s="113">
        <f t="shared" si="7"/>
        <v>500</v>
      </c>
      <c r="J112" s="114"/>
      <c r="K112" s="80">
        <f t="shared" si="3"/>
        <v>5500</v>
      </c>
      <c r="L112" s="81"/>
      <c r="M112" s="99"/>
      <c r="N112" s="101"/>
      <c r="O112" s="71"/>
      <c r="P112" s="101"/>
      <c r="Q112" s="71"/>
      <c r="R112" s="101"/>
      <c r="S112" s="71"/>
      <c r="T112" s="246"/>
      <c r="U112" s="99">
        <f t="shared" si="5"/>
        <v>0</v>
      </c>
      <c r="V112" s="95">
        <f t="shared" si="6"/>
        <v>5000</v>
      </c>
      <c r="W112" s="91"/>
      <c r="X112" s="91"/>
      <c r="Y112" s="86"/>
      <c r="Z112" s="186"/>
      <c r="AA112" s="83" t="s">
        <v>267</v>
      </c>
    </row>
    <row r="113" spans="1:27" x14ac:dyDescent="0.3">
      <c r="A113" s="252">
        <v>90</v>
      </c>
      <c r="B113" s="253" t="s">
        <v>152</v>
      </c>
      <c r="C113" s="254">
        <v>45965</v>
      </c>
      <c r="D113" s="255">
        <v>5200</v>
      </c>
      <c r="E113" s="255"/>
      <c r="F113" s="129" t="s">
        <v>274</v>
      </c>
      <c r="G113" s="106">
        <v>5208</v>
      </c>
      <c r="H113" s="117"/>
      <c r="I113" s="113">
        <f t="shared" si="7"/>
        <v>520.80000000000007</v>
      </c>
      <c r="J113" s="114"/>
      <c r="K113" s="80">
        <f t="shared" si="3"/>
        <v>5728.8</v>
      </c>
      <c r="L113" s="81"/>
      <c r="M113" s="99">
        <v>5208</v>
      </c>
      <c r="N113" s="101">
        <v>46169</v>
      </c>
      <c r="O113" s="71"/>
      <c r="P113" s="101">
        <v>46161</v>
      </c>
      <c r="Q113" s="71"/>
      <c r="R113" s="101"/>
      <c r="S113" s="71"/>
      <c r="T113" s="246"/>
      <c r="U113" s="99">
        <f t="shared" si="5"/>
        <v>5208</v>
      </c>
      <c r="V113" s="95">
        <f t="shared" si="6"/>
        <v>0</v>
      </c>
      <c r="W113" s="91"/>
      <c r="X113" s="91"/>
      <c r="Y113" s="86"/>
      <c r="Z113" s="186"/>
      <c r="AA113" s="83" t="s">
        <v>268</v>
      </c>
    </row>
    <row r="114" spans="1:27" x14ac:dyDescent="0.3">
      <c r="A114" s="252">
        <v>91</v>
      </c>
      <c r="B114" s="253" t="s">
        <v>153</v>
      </c>
      <c r="C114" s="254">
        <v>46042</v>
      </c>
      <c r="D114" s="255">
        <v>10000</v>
      </c>
      <c r="E114" s="255"/>
      <c r="F114" s="129" t="s">
        <v>274</v>
      </c>
      <c r="G114" s="106">
        <v>10000</v>
      </c>
      <c r="H114" s="117"/>
      <c r="I114" s="113">
        <f t="shared" si="7"/>
        <v>1000</v>
      </c>
      <c r="J114" s="114"/>
      <c r="K114" s="80">
        <f t="shared" si="3"/>
        <v>11000</v>
      </c>
      <c r="L114" s="81"/>
      <c r="M114" s="99">
        <v>6344</v>
      </c>
      <c r="N114" s="101">
        <v>46149</v>
      </c>
      <c r="O114" s="71">
        <v>3656</v>
      </c>
      <c r="P114" s="101">
        <v>46217</v>
      </c>
      <c r="Q114" s="71"/>
      <c r="R114" s="101"/>
      <c r="S114" s="71"/>
      <c r="T114" s="246"/>
      <c r="U114" s="99">
        <f t="shared" si="5"/>
        <v>10000</v>
      </c>
      <c r="V114" s="95">
        <f t="shared" si="6"/>
        <v>0</v>
      </c>
      <c r="W114" s="91"/>
      <c r="X114" s="91"/>
      <c r="Y114" s="86"/>
      <c r="Z114" s="186"/>
      <c r="AA114" s="83" t="s">
        <v>269</v>
      </c>
    </row>
    <row r="115" spans="1:27" x14ac:dyDescent="0.3">
      <c r="A115" s="252">
        <v>92</v>
      </c>
      <c r="B115" s="253" t="s">
        <v>154</v>
      </c>
      <c r="C115" s="254">
        <v>46043</v>
      </c>
      <c r="D115" s="255">
        <v>290</v>
      </c>
      <c r="E115" s="255"/>
      <c r="F115" s="129" t="s">
        <v>274</v>
      </c>
      <c r="G115" s="106">
        <v>290</v>
      </c>
      <c r="H115" s="117"/>
      <c r="I115" s="113">
        <f t="shared" si="7"/>
        <v>29</v>
      </c>
      <c r="J115" s="114"/>
      <c r="K115" s="80">
        <f t="shared" si="3"/>
        <v>319</v>
      </c>
      <c r="L115" s="81"/>
      <c r="M115" s="99">
        <v>290</v>
      </c>
      <c r="N115" s="101">
        <v>46077</v>
      </c>
      <c r="O115" s="71"/>
      <c r="P115" s="101"/>
      <c r="Q115" s="71"/>
      <c r="R115" s="101"/>
      <c r="S115" s="71"/>
      <c r="T115" s="246"/>
      <c r="U115" s="99">
        <f t="shared" si="5"/>
        <v>290</v>
      </c>
      <c r="V115" s="95">
        <f t="shared" si="6"/>
        <v>0</v>
      </c>
      <c r="W115" s="91"/>
      <c r="X115" s="91"/>
      <c r="Y115" s="86"/>
      <c r="Z115" s="186"/>
      <c r="AA115" s="83" t="s">
        <v>261</v>
      </c>
    </row>
    <row r="116" spans="1:27" x14ac:dyDescent="0.3">
      <c r="A116" s="252">
        <v>93</v>
      </c>
      <c r="B116" s="253" t="s">
        <v>155</v>
      </c>
      <c r="C116" s="254">
        <v>46049</v>
      </c>
      <c r="D116" s="255">
        <v>6517</v>
      </c>
      <c r="E116" s="255"/>
      <c r="F116" s="129" t="s">
        <v>274</v>
      </c>
      <c r="G116" s="106">
        <v>6517</v>
      </c>
      <c r="H116" s="117"/>
      <c r="I116" s="113">
        <f t="shared" si="7"/>
        <v>651.70000000000005</v>
      </c>
      <c r="J116" s="114"/>
      <c r="K116" s="80">
        <f t="shared" si="3"/>
        <v>7168.7</v>
      </c>
      <c r="L116" s="81"/>
      <c r="M116" s="99">
        <v>6367</v>
      </c>
      <c r="N116" s="101">
        <v>46183</v>
      </c>
      <c r="O116" s="71"/>
      <c r="P116" s="101"/>
      <c r="Q116" s="71"/>
      <c r="R116" s="101"/>
      <c r="S116" s="71"/>
      <c r="T116" s="246"/>
      <c r="U116" s="99">
        <f t="shared" si="5"/>
        <v>6367</v>
      </c>
      <c r="V116" s="95">
        <f t="shared" si="6"/>
        <v>150</v>
      </c>
      <c r="W116" s="91"/>
      <c r="X116" s="91"/>
      <c r="Y116" s="86"/>
      <c r="Z116" s="186"/>
      <c r="AA116" s="83" t="s">
        <v>270</v>
      </c>
    </row>
    <row r="117" spans="1:27" x14ac:dyDescent="0.3">
      <c r="A117" s="252">
        <v>94</v>
      </c>
      <c r="B117" s="253" t="s">
        <v>227</v>
      </c>
      <c r="C117" s="254">
        <v>46105</v>
      </c>
      <c r="D117" s="255">
        <v>20000</v>
      </c>
      <c r="E117" s="255"/>
      <c r="F117" s="129" t="s">
        <v>275</v>
      </c>
      <c r="G117" s="106"/>
      <c r="H117" s="117"/>
      <c r="I117" s="113">
        <f t="shared" si="7"/>
        <v>0</v>
      </c>
      <c r="J117" s="114"/>
      <c r="K117" s="80">
        <f t="shared" si="3"/>
        <v>0</v>
      </c>
      <c r="L117" s="81"/>
      <c r="M117" s="99"/>
      <c r="N117" s="101"/>
      <c r="O117" s="71"/>
      <c r="P117" s="101"/>
      <c r="Q117" s="71"/>
      <c r="R117" s="101"/>
      <c r="S117" s="71"/>
      <c r="T117" s="246"/>
      <c r="U117" s="99">
        <f t="shared" si="5"/>
        <v>0</v>
      </c>
      <c r="V117" s="95">
        <f t="shared" si="6"/>
        <v>0</v>
      </c>
      <c r="W117" s="91"/>
      <c r="X117" s="91"/>
      <c r="Y117" s="86"/>
      <c r="Z117" s="186"/>
      <c r="AA117" s="83" t="s">
        <v>233</v>
      </c>
    </row>
    <row r="118" spans="1:27" x14ac:dyDescent="0.3">
      <c r="A118" s="252">
        <v>95</v>
      </c>
      <c r="B118" s="253" t="s">
        <v>229</v>
      </c>
      <c r="C118" s="254">
        <v>46153</v>
      </c>
      <c r="D118" s="255">
        <v>2590</v>
      </c>
      <c r="E118" s="255"/>
      <c r="F118" s="129" t="s">
        <v>274</v>
      </c>
      <c r="G118" s="106">
        <v>2590</v>
      </c>
      <c r="H118" s="117"/>
      <c r="I118" s="113">
        <f t="shared" si="7"/>
        <v>259</v>
      </c>
      <c r="J118" s="114"/>
      <c r="K118" s="80">
        <f t="shared" ref="K118:K121" si="8">G118+I118</f>
        <v>2849</v>
      </c>
      <c r="L118" s="81"/>
      <c r="M118" s="99">
        <v>0</v>
      </c>
      <c r="N118" s="101"/>
      <c r="O118" s="71"/>
      <c r="P118" s="101"/>
      <c r="Q118" s="71"/>
      <c r="R118" s="101"/>
      <c r="S118" s="71"/>
      <c r="T118" s="246"/>
      <c r="U118" s="99">
        <f t="shared" si="5"/>
        <v>0</v>
      </c>
      <c r="V118" s="95">
        <f t="shared" si="6"/>
        <v>2590</v>
      </c>
      <c r="W118" s="91"/>
      <c r="X118" s="91"/>
      <c r="Y118" s="86"/>
      <c r="Z118" s="186"/>
      <c r="AA118" s="83"/>
    </row>
    <row r="119" spans="1:27" x14ac:dyDescent="0.3">
      <c r="A119" s="252">
        <v>96</v>
      </c>
      <c r="B119" s="253" t="s">
        <v>230</v>
      </c>
      <c r="C119" s="254">
        <v>46157</v>
      </c>
      <c r="D119" s="255">
        <v>9000</v>
      </c>
      <c r="E119" s="255"/>
      <c r="F119" s="129" t="s">
        <v>274</v>
      </c>
      <c r="G119" s="106">
        <v>9000</v>
      </c>
      <c r="H119" s="117"/>
      <c r="I119" s="113">
        <f t="shared" si="7"/>
        <v>900</v>
      </c>
      <c r="J119" s="114"/>
      <c r="K119" s="80">
        <f t="shared" si="8"/>
        <v>9900</v>
      </c>
      <c r="L119" s="81"/>
      <c r="M119" s="99">
        <v>9000</v>
      </c>
      <c r="N119" s="101">
        <v>46274</v>
      </c>
      <c r="O119" s="71"/>
      <c r="P119" s="101"/>
      <c r="Q119" s="71"/>
      <c r="R119" s="101"/>
      <c r="S119" s="71"/>
      <c r="T119" s="246"/>
      <c r="U119" s="99">
        <f t="shared" si="5"/>
        <v>9000</v>
      </c>
      <c r="V119" s="95">
        <f t="shared" si="6"/>
        <v>0</v>
      </c>
      <c r="W119" s="91"/>
      <c r="X119" s="91"/>
      <c r="Y119" s="86"/>
      <c r="Z119" s="186"/>
      <c r="AA119" s="83"/>
    </row>
    <row r="120" spans="1:27" x14ac:dyDescent="0.3">
      <c r="A120" s="252">
        <v>97</v>
      </c>
      <c r="B120" s="253" t="s">
        <v>234</v>
      </c>
      <c r="C120" s="254">
        <v>46216</v>
      </c>
      <c r="D120" s="255">
        <v>1046</v>
      </c>
      <c r="E120" s="255"/>
      <c r="F120" s="129" t="s">
        <v>274</v>
      </c>
      <c r="G120" s="106">
        <v>1046</v>
      </c>
      <c r="H120" s="117"/>
      <c r="I120" s="113">
        <f t="shared" si="7"/>
        <v>104.60000000000001</v>
      </c>
      <c r="J120" s="114"/>
      <c r="K120" s="80">
        <f t="shared" si="8"/>
        <v>1150.5999999999999</v>
      </c>
      <c r="L120" s="81"/>
      <c r="M120" s="99">
        <v>0</v>
      </c>
      <c r="N120" s="101"/>
      <c r="O120" s="71"/>
      <c r="P120" s="101"/>
      <c r="Q120" s="71"/>
      <c r="R120" s="101"/>
      <c r="S120" s="71"/>
      <c r="T120" s="246"/>
      <c r="U120" s="99">
        <f t="shared" si="5"/>
        <v>0</v>
      </c>
      <c r="V120" s="95">
        <f t="shared" si="6"/>
        <v>1046</v>
      </c>
      <c r="W120" s="91"/>
      <c r="X120" s="91"/>
      <c r="Y120" s="86"/>
      <c r="Z120" s="186"/>
      <c r="AA120" s="83"/>
    </row>
    <row r="121" spans="1:27" x14ac:dyDescent="0.3">
      <c r="A121" s="252">
        <v>98</v>
      </c>
      <c r="B121" s="253" t="s">
        <v>236</v>
      </c>
      <c r="C121" s="254">
        <v>46244</v>
      </c>
      <c r="D121" s="255">
        <v>10000</v>
      </c>
      <c r="E121" s="255"/>
      <c r="F121" s="129" t="s">
        <v>274</v>
      </c>
      <c r="G121" s="106">
        <v>10000</v>
      </c>
      <c r="H121" s="117"/>
      <c r="I121" s="113">
        <f t="shared" si="7"/>
        <v>1000</v>
      </c>
      <c r="J121" s="114"/>
      <c r="K121" s="80">
        <f t="shared" si="8"/>
        <v>11000</v>
      </c>
      <c r="L121" s="81"/>
      <c r="M121" s="99"/>
      <c r="N121" s="101"/>
      <c r="O121" s="71"/>
      <c r="P121" s="101"/>
      <c r="Q121" s="71"/>
      <c r="R121" s="101"/>
      <c r="S121" s="71"/>
      <c r="T121" s="246"/>
      <c r="U121" s="99">
        <f t="shared" si="5"/>
        <v>0</v>
      </c>
      <c r="V121" s="95">
        <f t="shared" si="6"/>
        <v>10000</v>
      </c>
      <c r="W121" s="91"/>
      <c r="X121" s="91"/>
      <c r="Y121" s="86"/>
      <c r="Z121" s="186"/>
      <c r="AA121" s="83"/>
    </row>
    <row r="122" spans="1:27" x14ac:dyDescent="0.3">
      <c r="A122" s="260">
        <v>99</v>
      </c>
      <c r="B122" s="261" t="s">
        <v>246</v>
      </c>
      <c r="C122" s="262">
        <v>46307</v>
      </c>
      <c r="D122" s="263">
        <v>3680.64</v>
      </c>
      <c r="E122" s="264"/>
      <c r="F122" s="227" t="s">
        <v>274</v>
      </c>
      <c r="G122" s="242">
        <v>3680.64</v>
      </c>
      <c r="H122" s="229"/>
      <c r="I122" s="230">
        <f>G122*0.1</f>
        <v>368.06400000000002</v>
      </c>
      <c r="J122" s="231"/>
      <c r="K122" s="232">
        <f>G122+I122</f>
        <v>4048.7039999999997</v>
      </c>
      <c r="L122" s="233"/>
      <c r="M122" s="234"/>
      <c r="N122" s="235"/>
      <c r="O122" s="236"/>
      <c r="P122" s="235"/>
      <c r="Q122" s="236"/>
      <c r="R122" s="235"/>
      <c r="S122" s="236"/>
      <c r="T122" s="251"/>
      <c r="U122" s="234">
        <f>M122+O122+Q122+S122</f>
        <v>0</v>
      </c>
      <c r="V122" s="237">
        <f>G122-U122</f>
        <v>3680.64</v>
      </c>
      <c r="W122" s="238"/>
      <c r="X122" s="238"/>
      <c r="Y122" s="239"/>
      <c r="Z122" s="240"/>
      <c r="AA122" s="241"/>
    </row>
    <row r="123" spans="1:27" x14ac:dyDescent="0.3">
      <c r="A123" s="260">
        <v>100</v>
      </c>
      <c r="B123" s="261" t="s">
        <v>133</v>
      </c>
      <c r="C123" s="262">
        <v>46286</v>
      </c>
      <c r="D123" s="264">
        <v>12690</v>
      </c>
      <c r="E123" s="264"/>
      <c r="F123" s="227" t="s">
        <v>275</v>
      </c>
      <c r="G123" s="228"/>
      <c r="H123" s="229"/>
      <c r="I123" s="230"/>
      <c r="J123" s="231"/>
      <c r="K123" s="232"/>
      <c r="L123" s="233"/>
      <c r="M123" s="234"/>
      <c r="N123" s="235"/>
      <c r="O123" s="236"/>
      <c r="P123" s="235"/>
      <c r="Q123" s="236"/>
      <c r="R123" s="235"/>
      <c r="S123" s="236"/>
      <c r="T123" s="251"/>
      <c r="U123" s="234">
        <f t="shared" ref="U123:U124" si="9">M123+O123+Q123+S123</f>
        <v>0</v>
      </c>
      <c r="V123" s="237">
        <f t="shared" ref="V123:V124" si="10">G123-U123</f>
        <v>0</v>
      </c>
      <c r="W123" s="238"/>
      <c r="X123" s="238"/>
      <c r="Y123" s="239"/>
      <c r="Z123" s="240"/>
      <c r="AA123" s="241" t="s">
        <v>303</v>
      </c>
    </row>
    <row r="124" spans="1:27" x14ac:dyDescent="0.3">
      <c r="A124" s="256">
        <v>101</v>
      </c>
      <c r="B124" s="257" t="s">
        <v>304</v>
      </c>
      <c r="C124" s="258">
        <v>46261</v>
      </c>
      <c r="D124" s="259">
        <v>20000</v>
      </c>
      <c r="E124" s="259"/>
      <c r="F124" s="227" t="s">
        <v>274</v>
      </c>
      <c r="G124" s="228">
        <v>20000</v>
      </c>
      <c r="H124" s="229"/>
      <c r="I124" s="230">
        <f t="shared" ref="I124" si="11">G124*0.1</f>
        <v>2000</v>
      </c>
      <c r="J124" s="231"/>
      <c r="K124" s="232">
        <f>G124+I124</f>
        <v>22000</v>
      </c>
      <c r="L124" s="233"/>
      <c r="M124" s="234"/>
      <c r="N124" s="235"/>
      <c r="O124" s="236"/>
      <c r="P124" s="235"/>
      <c r="Q124" s="236"/>
      <c r="R124" s="235"/>
      <c r="S124" s="236"/>
      <c r="T124" s="251"/>
      <c r="U124" s="234">
        <f t="shared" si="9"/>
        <v>0</v>
      </c>
      <c r="V124" s="237">
        <f t="shared" si="10"/>
        <v>20000</v>
      </c>
      <c r="W124" s="238"/>
      <c r="X124" s="238"/>
      <c r="Y124" s="239"/>
      <c r="Z124" s="240"/>
      <c r="AA124" s="241"/>
    </row>
    <row r="125" spans="1:27" x14ac:dyDescent="0.3">
      <c r="F125" s="76"/>
    </row>
    <row r="126" spans="1:27" ht="15" thickBot="1" x14ac:dyDescent="0.35">
      <c r="A126" s="57"/>
      <c r="B126" s="57"/>
      <c r="C126" s="61"/>
      <c r="D126" s="57"/>
      <c r="E126" s="57"/>
      <c r="F126" s="57"/>
      <c r="G126" s="57"/>
      <c r="H126" s="57"/>
      <c r="I126" s="57"/>
      <c r="J126" s="57"/>
      <c r="K126" s="57"/>
      <c r="L126" s="57"/>
      <c r="M126" s="59"/>
      <c r="N126" s="60"/>
      <c r="O126" s="59"/>
      <c r="P126" s="60"/>
      <c r="Q126" s="59"/>
      <c r="R126" s="60"/>
      <c r="S126" s="59"/>
      <c r="T126" s="60"/>
      <c r="U126" s="59"/>
      <c r="V126" s="59">
        <f>SUM(V4:V124)</f>
        <v>47588.53</v>
      </c>
      <c r="W126" s="59"/>
      <c r="X126" s="59"/>
      <c r="Y126" s="58"/>
      <c r="Z126" s="58"/>
    </row>
    <row r="127" spans="1:27" x14ac:dyDescent="0.3">
      <c r="A127" s="57"/>
      <c r="B127" s="127" t="s">
        <v>341</v>
      </c>
      <c r="C127" s="133">
        <v>144344.29999999999</v>
      </c>
      <c r="D127" s="57"/>
      <c r="E127" s="57"/>
      <c r="F127" s="57"/>
      <c r="G127" s="57"/>
      <c r="H127" s="57"/>
      <c r="I127" s="57"/>
      <c r="J127" s="57"/>
      <c r="K127" s="57"/>
      <c r="L127" s="57"/>
      <c r="M127" s="59"/>
      <c r="N127" s="60"/>
      <c r="O127" s="59"/>
      <c r="P127" s="60"/>
      <c r="Q127" s="59"/>
      <c r="R127" s="60"/>
      <c r="S127" s="59"/>
      <c r="T127" s="60"/>
      <c r="U127" s="59"/>
      <c r="V127" s="59"/>
      <c r="W127" s="59"/>
      <c r="X127" s="59"/>
      <c r="Y127" s="58"/>
      <c r="Z127" s="58"/>
    </row>
    <row r="128" spans="1:27" x14ac:dyDescent="0.3">
      <c r="A128" s="57"/>
      <c r="B128" s="122" t="s">
        <v>301</v>
      </c>
      <c r="C128" s="289">
        <f>V126</f>
        <v>47588.53</v>
      </c>
      <c r="D128" s="57"/>
      <c r="E128" s="57"/>
      <c r="F128" s="57"/>
      <c r="G128" s="57"/>
      <c r="H128" s="57"/>
      <c r="I128" s="57"/>
      <c r="J128" s="57"/>
      <c r="K128" s="57"/>
      <c r="L128" s="57"/>
      <c r="M128" s="59"/>
      <c r="N128" s="60"/>
      <c r="O128" s="59"/>
      <c r="P128" s="60"/>
      <c r="Q128" s="59"/>
      <c r="R128" s="60"/>
      <c r="S128" s="59"/>
      <c r="T128" s="60"/>
      <c r="U128" s="59"/>
      <c r="V128" s="59"/>
      <c r="W128" s="59"/>
      <c r="X128" s="59"/>
      <c r="Y128" s="58"/>
      <c r="Z128" s="58"/>
    </row>
    <row r="129" spans="1:26" ht="15" thickBot="1" x14ac:dyDescent="0.35">
      <c r="A129" s="57"/>
      <c r="B129" s="134"/>
      <c r="C129" s="135">
        <f>SUM(C127-C128)</f>
        <v>96755.76999999999</v>
      </c>
      <c r="D129" s="57"/>
      <c r="E129" s="57"/>
      <c r="F129" s="57"/>
      <c r="G129" s="57"/>
      <c r="H129" s="57"/>
      <c r="I129" s="57"/>
      <c r="J129" s="57"/>
      <c r="K129" s="57"/>
      <c r="L129" s="57"/>
      <c r="M129" s="59"/>
      <c r="N129" s="60"/>
      <c r="O129" s="59"/>
      <c r="P129" s="60"/>
      <c r="Q129" s="59"/>
      <c r="R129" s="60"/>
      <c r="S129" s="59"/>
      <c r="T129" s="60"/>
      <c r="U129" s="59"/>
      <c r="V129" s="59"/>
      <c r="W129" s="59"/>
      <c r="X129" s="59"/>
      <c r="Y129" s="58"/>
      <c r="Z129" s="58"/>
    </row>
    <row r="130" spans="1:26" ht="15" thickBot="1" x14ac:dyDescent="0.35">
      <c r="A130" s="57"/>
      <c r="B130" s="134" t="s">
        <v>342</v>
      </c>
      <c r="C130" s="135">
        <f>C129-1900</f>
        <v>94855.76999999999</v>
      </c>
      <c r="D130" s="57" t="s">
        <v>343</v>
      </c>
      <c r="E130" s="57"/>
      <c r="F130" s="57"/>
      <c r="G130" s="57"/>
      <c r="H130" s="57"/>
      <c r="I130" s="57"/>
      <c r="J130" s="57"/>
      <c r="K130" s="57"/>
      <c r="L130" s="57"/>
      <c r="M130" s="59"/>
      <c r="N130" s="60"/>
      <c r="O130" s="59"/>
      <c r="P130" s="60"/>
      <c r="Q130" s="59"/>
      <c r="R130" s="60"/>
      <c r="S130" s="59"/>
      <c r="T130" s="60"/>
      <c r="U130" s="59"/>
      <c r="V130" s="59"/>
      <c r="W130" s="59"/>
      <c r="X130" s="59"/>
      <c r="Y130" s="58"/>
      <c r="Z130" s="58"/>
    </row>
    <row r="131" spans="1:26" x14ac:dyDescent="0.3">
      <c r="A131" s="57"/>
      <c r="B131" s="57"/>
      <c r="C131" s="62"/>
      <c r="D131" s="57"/>
      <c r="E131" s="57"/>
      <c r="F131" s="57"/>
      <c r="G131" s="57"/>
      <c r="H131" s="57"/>
      <c r="I131" s="57"/>
      <c r="J131" s="57"/>
      <c r="K131" s="57"/>
      <c r="L131" s="57"/>
      <c r="M131" s="59"/>
      <c r="N131" s="60"/>
      <c r="O131" s="59"/>
      <c r="P131" s="60"/>
      <c r="Q131" s="59"/>
      <c r="R131" s="60"/>
      <c r="S131" s="59"/>
      <c r="T131" s="60"/>
      <c r="U131" s="59"/>
      <c r="V131" s="59"/>
      <c r="W131" s="59"/>
      <c r="X131" s="59"/>
      <c r="Y131" s="58"/>
      <c r="Z131" s="58"/>
    </row>
    <row r="132" spans="1:26" x14ac:dyDescent="0.3">
      <c r="B132" s="57"/>
      <c r="C132" s="16"/>
    </row>
    <row r="134" spans="1:26" x14ac:dyDescent="0.3">
      <c r="B134" s="57"/>
      <c r="C134" s="61"/>
    </row>
    <row r="136" spans="1:26" x14ac:dyDescent="0.3">
      <c r="B136" s="17"/>
      <c r="C136" s="18"/>
    </row>
  </sheetData>
  <conditionalFormatting sqref="A4:AA17 A18:C18 E18:F18 H18 J18 L18:AA18 A19:AA28 A29:F29 H29 J29 L29:AA29 A30:AA39 A40:F40 H40 J40 L40:AA40 A41:AA48 A49:C49 E49:F49 H49 J49 L49:AA49 A50:AA57 A58:C58 E58:F58 H58 J58 L58:AA58 A59:AA63 A64:C64 E64:F64 H64 J64 L64:AA64 A65:AA74 A75:C75 E75:F75 H75 J75 L75:AA75 A76:AA90 A91:C91 E91:F91 H91 J91 L91:U91 W91:AA91 A92:AA106 A107:C107 E107:F107 H107 J107 L107:U107 W107:AA107 A108:AA108 A109:P109 R109:AA109 A110:AA124 F125 A126:AA126 A127:B130 D127:AA130 A131:AA132">
    <cfRule type="cellIs" dxfId="5" priority="16" operator="equal">
      <formula>$F$6</formula>
    </cfRule>
  </conditionalFormatting>
  <conditionalFormatting sqref="A1:XFD17 A18:C18 E18:F18 H18 J18 L18:XFD18 A19:XFD28 A29:F29 H29 J29 L29:XFD29 A30:XFD39 A40:F40 H40 J40 L40:XFD40 A41:XFD48 A49:C49 E49:F49 H49 J49 L49:XFD49 A50:XFD57 A58:C58 E58:F58 H58 J58 L58:XFD58 A59:XFD63 A64:C64 E64:F64 H64 J64 L64:XFD64 A65:XFD74 A75:C75 E75:F75 H75 J75 L75:XFD75 A76:XFD90 A91:C91 E91:F91 H91 J91 L91:U91 W91:XFD91 A92:XFD106 A107:C107 E107:F107 H107 J107 L107:U107 W107:XFD107 A108:XFD108 A109:P109 R109:XFD109 A110:XFD124 F125 A126:XFD126 A127:B130 D127:XFD130 A131:XFD1048576">
    <cfRule type="cellIs" dxfId="4" priority="11" operator="equal">
      <formula>$F$52</formula>
    </cfRule>
    <cfRule type="cellIs" dxfId="3" priority="12" operator="equal">
      <formula>$F$13</formula>
    </cfRule>
    <cfRule type="cellIs" dxfId="2" priority="13" operator="equal">
      <formula>$F$7</formula>
    </cfRule>
    <cfRule type="cellIs" dxfId="1" priority="15" operator="equal">
      <formula>$F$6</formula>
    </cfRule>
  </conditionalFormatting>
  <conditionalFormatting sqref="F7">
    <cfRule type="cellIs" dxfId="0" priority="14" operator="equal">
      <formula>$F$7</formula>
    </cfRule>
  </conditionalFormatting>
  <dataValidations count="1">
    <dataValidation type="list" allowBlank="1" showInputMessage="1" showErrorMessage="1" sqref="F6:F18 F31:F40 F20:F29 F42:F125" xr:uid="{D2FD035D-3318-49A6-8782-57A33218DBE0}">
      <formula1>"Granted, Declined, Withdrawn, Pending"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0859-5E23-4F96-8E75-3E0A5CD24880}">
  <dimension ref="A1:A8"/>
  <sheetViews>
    <sheetView workbookViewId="0">
      <selection activeCell="A9" sqref="A9"/>
    </sheetView>
  </sheetViews>
  <sheetFormatPr defaultRowHeight="14.4" x14ac:dyDescent="0.3"/>
  <sheetData>
    <row r="1" spans="1:1" x14ac:dyDescent="0.3">
      <c r="A1">
        <v>2146.65</v>
      </c>
    </row>
    <row r="2" spans="1:1" x14ac:dyDescent="0.3">
      <c r="A2">
        <v>600</v>
      </c>
    </row>
    <row r="3" spans="1:1" x14ac:dyDescent="0.3">
      <c r="A3">
        <v>10000</v>
      </c>
    </row>
    <row r="4" spans="1:1" x14ac:dyDescent="0.3">
      <c r="A4">
        <v>1000</v>
      </c>
    </row>
    <row r="5" spans="1:1" x14ac:dyDescent="0.3">
      <c r="A5">
        <v>742</v>
      </c>
    </row>
    <row r="6" spans="1:1" x14ac:dyDescent="0.3">
      <c r="A6">
        <v>151.34</v>
      </c>
    </row>
    <row r="8" spans="1:1" x14ac:dyDescent="0.3">
      <c r="A8">
        <f>SUM(A1:A7)</f>
        <v>14639.99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3"/>
  <sheetViews>
    <sheetView workbookViewId="0">
      <selection activeCell="C2" sqref="C2"/>
    </sheetView>
  </sheetViews>
  <sheetFormatPr defaultRowHeight="14.4" x14ac:dyDescent="0.3"/>
  <cols>
    <col min="2" max="2" width="50.33203125" customWidth="1"/>
    <col min="3" max="3" width="24.109375" style="16" customWidth="1"/>
  </cols>
  <sheetData>
    <row r="2" spans="2:3" ht="18" x14ac:dyDescent="0.35">
      <c r="B2" s="19" t="s">
        <v>158</v>
      </c>
    </row>
    <row r="6" spans="2:3" x14ac:dyDescent="0.3">
      <c r="B6" t="s">
        <v>344</v>
      </c>
      <c r="C6" s="16">
        <v>1500</v>
      </c>
    </row>
    <row r="7" spans="2:3" x14ac:dyDescent="0.3">
      <c r="B7" t="s">
        <v>345</v>
      </c>
      <c r="C7" s="16">
        <v>1500</v>
      </c>
    </row>
    <row r="8" spans="2:3" x14ac:dyDescent="0.3">
      <c r="B8" t="s">
        <v>346</v>
      </c>
      <c r="C8" s="16">
        <v>1500</v>
      </c>
    </row>
    <row r="9" spans="2:3" x14ac:dyDescent="0.3">
      <c r="B9" t="s">
        <v>347</v>
      </c>
      <c r="C9" s="16">
        <v>1500</v>
      </c>
    </row>
    <row r="10" spans="2:3" x14ac:dyDescent="0.3">
      <c r="B10" t="s">
        <v>348</v>
      </c>
      <c r="C10" s="16">
        <v>1500</v>
      </c>
    </row>
    <row r="11" spans="2:3" x14ac:dyDescent="0.3">
      <c r="B11" t="s">
        <v>349</v>
      </c>
      <c r="C11" s="16">
        <v>1500</v>
      </c>
    </row>
    <row r="12" spans="2:3" x14ac:dyDescent="0.3">
      <c r="B12" t="s">
        <v>350</v>
      </c>
      <c r="C12" s="16">
        <v>1500</v>
      </c>
    </row>
    <row r="13" spans="2:3" x14ac:dyDescent="0.3">
      <c r="B13" t="s">
        <v>351</v>
      </c>
      <c r="C13" s="16">
        <v>1500</v>
      </c>
    </row>
    <row r="14" spans="2:3" x14ac:dyDescent="0.3">
      <c r="B14" t="s">
        <v>352</v>
      </c>
      <c r="C14" s="16">
        <v>1500</v>
      </c>
    </row>
    <row r="15" spans="2:3" x14ac:dyDescent="0.3">
      <c r="B15" t="s">
        <v>353</v>
      </c>
      <c r="C15" s="16">
        <v>1500</v>
      </c>
    </row>
    <row r="16" spans="2:3" x14ac:dyDescent="0.3">
      <c r="B16" t="s">
        <v>354</v>
      </c>
      <c r="C16" s="16">
        <v>1500</v>
      </c>
    </row>
    <row r="17" spans="2:5" x14ac:dyDescent="0.3">
      <c r="B17" t="s">
        <v>355</v>
      </c>
      <c r="C17" s="16">
        <v>1500</v>
      </c>
    </row>
    <row r="19" spans="2:5" x14ac:dyDescent="0.3">
      <c r="C19" s="16">
        <v>18000</v>
      </c>
    </row>
    <row r="21" spans="2:5" x14ac:dyDescent="0.3">
      <c r="B21" t="s">
        <v>159</v>
      </c>
      <c r="C21" s="16">
        <v>1800</v>
      </c>
      <c r="E21" t="s">
        <v>157</v>
      </c>
    </row>
    <row r="23" spans="2:5" x14ac:dyDescent="0.3">
      <c r="B23" s="17" t="s">
        <v>160</v>
      </c>
      <c r="C23" s="18">
        <v>19800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287A-A7AC-410B-9FA1-112A3B355FE2}">
  <dimension ref="B2:E26"/>
  <sheetViews>
    <sheetView workbookViewId="0">
      <selection activeCell="H22" sqref="H22"/>
    </sheetView>
  </sheetViews>
  <sheetFormatPr defaultRowHeight="14.4" x14ac:dyDescent="0.3"/>
  <cols>
    <col min="2" max="2" width="50.33203125" customWidth="1"/>
    <col min="3" max="3" width="24.109375" style="16" customWidth="1"/>
  </cols>
  <sheetData>
    <row r="2" spans="2:3" ht="18" x14ac:dyDescent="0.35">
      <c r="B2" s="19" t="s">
        <v>161</v>
      </c>
    </row>
    <row r="6" spans="2:3" x14ac:dyDescent="0.3">
      <c r="B6" t="s">
        <v>162</v>
      </c>
      <c r="C6" s="16">
        <v>1000</v>
      </c>
    </row>
    <row r="7" spans="2:3" x14ac:dyDescent="0.3">
      <c r="B7" t="s">
        <v>163</v>
      </c>
      <c r="C7" s="16">
        <v>1000</v>
      </c>
    </row>
    <row r="8" spans="2:3" x14ac:dyDescent="0.3">
      <c r="B8" t="s">
        <v>164</v>
      </c>
      <c r="C8" s="16">
        <v>1000</v>
      </c>
    </row>
    <row r="9" spans="2:3" x14ac:dyDescent="0.3">
      <c r="B9" t="s">
        <v>165</v>
      </c>
      <c r="C9" s="16">
        <v>1000</v>
      </c>
    </row>
    <row r="10" spans="2:3" x14ac:dyDescent="0.3">
      <c r="B10" t="s">
        <v>166</v>
      </c>
      <c r="C10" s="16">
        <v>1000</v>
      </c>
    </row>
    <row r="11" spans="2:3" x14ac:dyDescent="0.3">
      <c r="B11" t="s">
        <v>167</v>
      </c>
      <c r="C11" s="16">
        <v>1000</v>
      </c>
    </row>
    <row r="12" spans="2:3" x14ac:dyDescent="0.3">
      <c r="B12" t="s">
        <v>168</v>
      </c>
      <c r="C12" s="16">
        <v>1000</v>
      </c>
    </row>
    <row r="13" spans="2:3" x14ac:dyDescent="0.3">
      <c r="B13" t="s">
        <v>169</v>
      </c>
      <c r="C13" s="16">
        <v>1000</v>
      </c>
    </row>
    <row r="14" spans="2:3" x14ac:dyDescent="0.3">
      <c r="B14" t="s">
        <v>170</v>
      </c>
      <c r="C14" s="16">
        <v>1000</v>
      </c>
    </row>
    <row r="15" spans="2:3" x14ac:dyDescent="0.3">
      <c r="B15" t="s">
        <v>171</v>
      </c>
      <c r="C15" s="16">
        <v>1000</v>
      </c>
    </row>
    <row r="16" spans="2:3" x14ac:dyDescent="0.3">
      <c r="B16" t="s">
        <v>172</v>
      </c>
      <c r="C16" s="16">
        <v>1000</v>
      </c>
    </row>
    <row r="17" spans="2:5" x14ac:dyDescent="0.3">
      <c r="B17" t="s">
        <v>173</v>
      </c>
      <c r="C17" s="16">
        <v>1000</v>
      </c>
    </row>
    <row r="18" spans="2:5" x14ac:dyDescent="0.3">
      <c r="B18" t="s">
        <v>174</v>
      </c>
      <c r="C18" s="16">
        <v>1000</v>
      </c>
    </row>
    <row r="19" spans="2:5" x14ac:dyDescent="0.3">
      <c r="B19" t="s">
        <v>175</v>
      </c>
      <c r="C19" s="16">
        <v>1000</v>
      </c>
    </row>
    <row r="20" spans="2:5" x14ac:dyDescent="0.3">
      <c r="B20" t="s">
        <v>176</v>
      </c>
      <c r="C20" s="16">
        <v>1000</v>
      </c>
    </row>
    <row r="21" spans="2:5" x14ac:dyDescent="0.3">
      <c r="B21" t="s">
        <v>177</v>
      </c>
      <c r="C21" s="16">
        <v>1000</v>
      </c>
    </row>
    <row r="23" spans="2:5" x14ac:dyDescent="0.3">
      <c r="C23" s="16">
        <f>SUM(C6:C22)</f>
        <v>16000</v>
      </c>
    </row>
    <row r="24" spans="2:5" x14ac:dyDescent="0.3">
      <c r="B24" t="s">
        <v>159</v>
      </c>
      <c r="C24" s="23">
        <v>1600</v>
      </c>
      <c r="E24" t="s">
        <v>94</v>
      </c>
    </row>
    <row r="26" spans="2:5" x14ac:dyDescent="0.3">
      <c r="B26" s="17" t="s">
        <v>160</v>
      </c>
      <c r="C26" s="18">
        <f>SUM(C23:C25)</f>
        <v>17600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27B5-20BB-4BA0-B561-C28A0A03F62B}">
  <dimension ref="B2:G22"/>
  <sheetViews>
    <sheetView workbookViewId="0">
      <selection sqref="A1:XFD1048576"/>
    </sheetView>
  </sheetViews>
  <sheetFormatPr defaultRowHeight="14.4" x14ac:dyDescent="0.3"/>
  <cols>
    <col min="3" max="3" width="36.109375" customWidth="1"/>
    <col min="5" max="5" width="15.5546875" style="16" customWidth="1"/>
  </cols>
  <sheetData>
    <row r="2" spans="2:7" ht="22.2" x14ac:dyDescent="0.45">
      <c r="B2" s="22" t="s">
        <v>178</v>
      </c>
    </row>
    <row r="6" spans="2:7" x14ac:dyDescent="0.3">
      <c r="B6">
        <v>1</v>
      </c>
      <c r="C6" t="s">
        <v>179</v>
      </c>
      <c r="E6" s="23">
        <v>1500</v>
      </c>
      <c r="G6" t="s">
        <v>180</v>
      </c>
    </row>
    <row r="7" spans="2:7" x14ac:dyDescent="0.3">
      <c r="B7">
        <v>2</v>
      </c>
      <c r="C7" t="s">
        <v>181</v>
      </c>
      <c r="E7" s="23">
        <v>1500</v>
      </c>
      <c r="G7" t="s">
        <v>180</v>
      </c>
    </row>
    <row r="8" spans="2:7" x14ac:dyDescent="0.3">
      <c r="B8">
        <v>3</v>
      </c>
      <c r="C8" t="s">
        <v>182</v>
      </c>
      <c r="E8" s="23">
        <v>1500</v>
      </c>
      <c r="G8" t="s">
        <v>180</v>
      </c>
    </row>
    <row r="9" spans="2:7" x14ac:dyDescent="0.3">
      <c r="B9">
        <v>4</v>
      </c>
      <c r="C9" t="s">
        <v>183</v>
      </c>
      <c r="E9" s="23">
        <v>1500</v>
      </c>
      <c r="G9" t="s">
        <v>180</v>
      </c>
    </row>
    <row r="10" spans="2:7" x14ac:dyDescent="0.3">
      <c r="B10">
        <v>5</v>
      </c>
      <c r="C10" t="s">
        <v>184</v>
      </c>
      <c r="E10" s="23">
        <v>1500</v>
      </c>
      <c r="G10" t="s">
        <v>180</v>
      </c>
    </row>
    <row r="11" spans="2:7" x14ac:dyDescent="0.3">
      <c r="B11">
        <v>6</v>
      </c>
      <c r="C11" t="s">
        <v>70</v>
      </c>
      <c r="E11" s="23">
        <v>1500</v>
      </c>
      <c r="G11" t="s">
        <v>180</v>
      </c>
    </row>
    <row r="12" spans="2:7" x14ac:dyDescent="0.3">
      <c r="B12">
        <v>7</v>
      </c>
      <c r="C12" t="s">
        <v>185</v>
      </c>
      <c r="E12" s="23">
        <v>1500</v>
      </c>
      <c r="G12" t="s">
        <v>180</v>
      </c>
    </row>
    <row r="13" spans="2:7" x14ac:dyDescent="0.3">
      <c r="B13">
        <v>8</v>
      </c>
      <c r="C13" t="s">
        <v>186</v>
      </c>
      <c r="E13" s="23">
        <v>1500</v>
      </c>
      <c r="G13" t="s">
        <v>180</v>
      </c>
    </row>
    <row r="14" spans="2:7" x14ac:dyDescent="0.3">
      <c r="B14">
        <v>9</v>
      </c>
      <c r="C14" t="s">
        <v>187</v>
      </c>
      <c r="E14" s="23">
        <v>1500</v>
      </c>
      <c r="G14" t="s">
        <v>180</v>
      </c>
    </row>
    <row r="15" spans="2:7" x14ac:dyDescent="0.3">
      <c r="B15">
        <v>10</v>
      </c>
      <c r="C15" t="s">
        <v>188</v>
      </c>
      <c r="E15" s="23">
        <v>1500</v>
      </c>
      <c r="G15" t="s">
        <v>180</v>
      </c>
    </row>
    <row r="16" spans="2:7" x14ac:dyDescent="0.3">
      <c r="B16">
        <v>11</v>
      </c>
      <c r="C16" t="s">
        <v>189</v>
      </c>
      <c r="E16" s="23">
        <v>1500</v>
      </c>
      <c r="G16" t="s">
        <v>180</v>
      </c>
    </row>
    <row r="17" spans="2:7" x14ac:dyDescent="0.3">
      <c r="B17">
        <v>12</v>
      </c>
      <c r="C17" t="s">
        <v>190</v>
      </c>
      <c r="E17" s="23">
        <v>1500</v>
      </c>
      <c r="G17" t="s">
        <v>180</v>
      </c>
    </row>
    <row r="20" spans="2:7" x14ac:dyDescent="0.3">
      <c r="E20" s="23">
        <f>SUM(E6:E19)</f>
        <v>18000</v>
      </c>
    </row>
    <row r="22" spans="2:7" x14ac:dyDescent="0.3">
      <c r="C22" t="s">
        <v>159</v>
      </c>
      <c r="E22" s="23">
        <v>1800</v>
      </c>
      <c r="G22" t="s">
        <v>94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E325-3A06-4E20-A827-8290398D0EBC}">
  <dimension ref="B2:G22"/>
  <sheetViews>
    <sheetView workbookViewId="0">
      <selection activeCell="C6" sqref="C6:H22"/>
    </sheetView>
  </sheetViews>
  <sheetFormatPr defaultRowHeight="14.4" x14ac:dyDescent="0.3"/>
  <cols>
    <col min="3" max="3" width="36.109375" customWidth="1"/>
    <col min="5" max="5" width="15.5546875" style="16" customWidth="1"/>
  </cols>
  <sheetData>
    <row r="2" spans="2:7" ht="22.2" x14ac:dyDescent="0.45">
      <c r="B2" s="22" t="s">
        <v>191</v>
      </c>
    </row>
    <row r="6" spans="2:7" x14ac:dyDescent="0.3">
      <c r="B6">
        <v>1</v>
      </c>
      <c r="C6" t="s">
        <v>70</v>
      </c>
      <c r="E6" s="23">
        <v>1500</v>
      </c>
      <c r="G6" t="s">
        <v>192</v>
      </c>
    </row>
    <row r="7" spans="2:7" x14ac:dyDescent="0.3">
      <c r="B7">
        <v>2</v>
      </c>
      <c r="C7" t="s">
        <v>193</v>
      </c>
      <c r="E7" s="23">
        <v>1500</v>
      </c>
      <c r="G7" t="s">
        <v>192</v>
      </c>
    </row>
    <row r="8" spans="2:7" x14ac:dyDescent="0.3">
      <c r="B8">
        <v>3</v>
      </c>
      <c r="C8" t="s">
        <v>194</v>
      </c>
      <c r="E8" s="23">
        <v>1500</v>
      </c>
      <c r="G8" t="s">
        <v>192</v>
      </c>
    </row>
    <row r="9" spans="2:7" x14ac:dyDescent="0.3">
      <c r="B9">
        <v>4</v>
      </c>
      <c r="C9" t="s">
        <v>89</v>
      </c>
      <c r="E9" s="23">
        <v>1500</v>
      </c>
      <c r="G9" t="s">
        <v>192</v>
      </c>
    </row>
    <row r="10" spans="2:7" x14ac:dyDescent="0.3">
      <c r="B10">
        <v>5</v>
      </c>
      <c r="C10" t="s">
        <v>189</v>
      </c>
      <c r="E10" s="23">
        <v>1500</v>
      </c>
      <c r="G10" t="s">
        <v>192</v>
      </c>
    </row>
    <row r="11" spans="2:7" x14ac:dyDescent="0.3">
      <c r="B11">
        <v>6</v>
      </c>
      <c r="C11" t="s">
        <v>195</v>
      </c>
      <c r="E11" s="23">
        <v>1500</v>
      </c>
      <c r="G11" t="s">
        <v>192</v>
      </c>
    </row>
    <row r="12" spans="2:7" x14ac:dyDescent="0.3">
      <c r="B12">
        <v>7</v>
      </c>
      <c r="C12" t="s">
        <v>185</v>
      </c>
      <c r="E12" s="23">
        <v>1500</v>
      </c>
      <c r="G12" t="s">
        <v>192</v>
      </c>
    </row>
    <row r="13" spans="2:7" x14ac:dyDescent="0.3">
      <c r="B13">
        <v>8</v>
      </c>
      <c r="C13" t="s">
        <v>188</v>
      </c>
      <c r="E13" s="23">
        <v>1500</v>
      </c>
      <c r="G13" t="s">
        <v>192</v>
      </c>
    </row>
    <row r="14" spans="2:7" x14ac:dyDescent="0.3">
      <c r="B14">
        <v>9</v>
      </c>
      <c r="C14" t="s">
        <v>196</v>
      </c>
      <c r="E14" s="23">
        <v>1500</v>
      </c>
      <c r="G14" t="s">
        <v>192</v>
      </c>
    </row>
    <row r="15" spans="2:7" x14ac:dyDescent="0.3">
      <c r="B15">
        <v>10</v>
      </c>
      <c r="C15" t="s">
        <v>187</v>
      </c>
      <c r="E15" s="23">
        <v>1500</v>
      </c>
      <c r="G15" t="s">
        <v>192</v>
      </c>
    </row>
    <row r="16" spans="2:7" x14ac:dyDescent="0.3">
      <c r="B16">
        <v>11</v>
      </c>
      <c r="C16" t="s">
        <v>197</v>
      </c>
      <c r="E16" s="23">
        <v>1500</v>
      </c>
      <c r="G16" t="s">
        <v>192</v>
      </c>
    </row>
    <row r="17" spans="2:7" x14ac:dyDescent="0.3">
      <c r="B17">
        <v>12</v>
      </c>
      <c r="C17" t="s">
        <v>181</v>
      </c>
      <c r="E17" s="23">
        <v>1500</v>
      </c>
      <c r="G17" t="s">
        <v>198</v>
      </c>
    </row>
    <row r="18" spans="2:7" x14ac:dyDescent="0.3">
      <c r="B18">
        <v>13</v>
      </c>
      <c r="C18" t="s">
        <v>199</v>
      </c>
      <c r="E18" s="23">
        <v>1500</v>
      </c>
      <c r="G18" t="s">
        <v>200</v>
      </c>
    </row>
    <row r="20" spans="2:7" x14ac:dyDescent="0.3">
      <c r="E20" s="23">
        <v>19500</v>
      </c>
    </row>
    <row r="22" spans="2:7" x14ac:dyDescent="0.3">
      <c r="C22" t="s">
        <v>159</v>
      </c>
      <c r="E22" s="23">
        <v>1950</v>
      </c>
      <c r="G22" t="s">
        <v>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5D36-AAAB-4E57-B768-F4C8D5301CC7}">
  <dimension ref="A2:G24"/>
  <sheetViews>
    <sheetView workbookViewId="0">
      <selection activeCell="I8" sqref="I8"/>
    </sheetView>
  </sheetViews>
  <sheetFormatPr defaultRowHeight="14.4" x14ac:dyDescent="0.3"/>
  <cols>
    <col min="3" max="3" width="27" customWidth="1"/>
    <col min="4" max="4" width="14.44140625" customWidth="1"/>
  </cols>
  <sheetData>
    <row r="2" spans="1:6" ht="22.2" x14ac:dyDescent="0.45">
      <c r="B2" s="22" t="s">
        <v>202</v>
      </c>
    </row>
    <row r="5" spans="1:6" x14ac:dyDescent="0.3">
      <c r="A5">
        <v>1</v>
      </c>
      <c r="B5" t="s">
        <v>181</v>
      </c>
      <c r="D5" s="16">
        <v>1500</v>
      </c>
      <c r="F5" t="s">
        <v>203</v>
      </c>
    </row>
    <row r="6" spans="1:6" x14ac:dyDescent="0.3">
      <c r="A6">
        <v>2</v>
      </c>
      <c r="B6" t="s">
        <v>204</v>
      </c>
      <c r="D6" s="16">
        <v>1500</v>
      </c>
      <c r="F6" t="s">
        <v>203</v>
      </c>
    </row>
    <row r="7" spans="1:6" x14ac:dyDescent="0.3">
      <c r="A7">
        <v>3</v>
      </c>
      <c r="B7" t="s">
        <v>70</v>
      </c>
      <c r="D7" s="16">
        <v>1500</v>
      </c>
      <c r="F7" t="s">
        <v>205</v>
      </c>
    </row>
    <row r="8" spans="1:6" x14ac:dyDescent="0.3">
      <c r="A8">
        <v>4</v>
      </c>
      <c r="B8" t="s">
        <v>206</v>
      </c>
      <c r="D8" s="16">
        <v>1500</v>
      </c>
      <c r="F8" t="s">
        <v>203</v>
      </c>
    </row>
    <row r="9" spans="1:6" x14ac:dyDescent="0.3">
      <c r="A9">
        <v>5</v>
      </c>
      <c r="B9" t="s">
        <v>196</v>
      </c>
      <c r="D9" s="16">
        <v>1500</v>
      </c>
      <c r="F9" t="s">
        <v>203</v>
      </c>
    </row>
    <row r="10" spans="1:6" x14ac:dyDescent="0.3">
      <c r="A10">
        <v>6</v>
      </c>
      <c r="B10" t="s">
        <v>207</v>
      </c>
      <c r="D10" s="16">
        <v>1500</v>
      </c>
      <c r="F10" t="s">
        <v>203</v>
      </c>
    </row>
    <row r="11" spans="1:6" x14ac:dyDescent="0.3">
      <c r="A11">
        <v>7</v>
      </c>
      <c r="B11" t="s">
        <v>189</v>
      </c>
      <c r="D11" s="16">
        <v>1500</v>
      </c>
      <c r="F11" t="s">
        <v>203</v>
      </c>
    </row>
    <row r="12" spans="1:6" x14ac:dyDescent="0.3">
      <c r="A12">
        <v>8</v>
      </c>
      <c r="B12" t="s">
        <v>187</v>
      </c>
      <c r="D12" s="16">
        <v>1500</v>
      </c>
      <c r="F12" t="s">
        <v>203</v>
      </c>
    </row>
    <row r="13" spans="1:6" x14ac:dyDescent="0.3">
      <c r="A13">
        <v>9</v>
      </c>
      <c r="B13" t="s">
        <v>188</v>
      </c>
      <c r="D13" s="16">
        <v>1500</v>
      </c>
      <c r="F13" t="s">
        <v>203</v>
      </c>
    </row>
    <row r="14" spans="1:6" x14ac:dyDescent="0.3">
      <c r="A14">
        <v>10</v>
      </c>
      <c r="B14" t="s">
        <v>199</v>
      </c>
      <c r="D14" s="16">
        <v>1500</v>
      </c>
      <c r="F14" t="s">
        <v>203</v>
      </c>
    </row>
    <row r="15" spans="1:6" x14ac:dyDescent="0.3">
      <c r="A15">
        <v>11</v>
      </c>
      <c r="B15" t="s">
        <v>208</v>
      </c>
      <c r="D15" s="16">
        <v>1500</v>
      </c>
      <c r="F15" t="s">
        <v>203</v>
      </c>
    </row>
    <row r="16" spans="1:6" x14ac:dyDescent="0.3">
      <c r="A16">
        <v>12</v>
      </c>
      <c r="B16" t="s">
        <v>209</v>
      </c>
      <c r="D16" s="16">
        <v>1500</v>
      </c>
      <c r="F16" t="s">
        <v>203</v>
      </c>
    </row>
    <row r="17" spans="1:7" x14ac:dyDescent="0.3">
      <c r="A17">
        <v>13</v>
      </c>
      <c r="B17" t="s">
        <v>125</v>
      </c>
      <c r="D17" s="16">
        <v>1500</v>
      </c>
      <c r="F17" t="s">
        <v>203</v>
      </c>
    </row>
    <row r="18" spans="1:7" x14ac:dyDescent="0.3">
      <c r="A18">
        <v>14</v>
      </c>
      <c r="B18" t="s">
        <v>195</v>
      </c>
      <c r="D18" s="16">
        <v>1500</v>
      </c>
      <c r="F18" t="s">
        <v>210</v>
      </c>
    </row>
    <row r="19" spans="1:7" x14ac:dyDescent="0.3">
      <c r="A19">
        <v>15</v>
      </c>
      <c r="B19" t="s">
        <v>211</v>
      </c>
      <c r="D19" s="16">
        <v>1500</v>
      </c>
      <c r="F19" t="s">
        <v>212</v>
      </c>
    </row>
    <row r="20" spans="1:7" x14ac:dyDescent="0.3">
      <c r="A20">
        <v>16</v>
      </c>
      <c r="B20" t="s">
        <v>194</v>
      </c>
      <c r="D20" s="16">
        <v>1500</v>
      </c>
      <c r="F20" t="s">
        <v>212</v>
      </c>
    </row>
    <row r="21" spans="1:7" x14ac:dyDescent="0.3">
      <c r="D21" s="16"/>
    </row>
    <row r="22" spans="1:7" x14ac:dyDescent="0.3">
      <c r="D22" s="16">
        <f>SUM(D5:D21)</f>
        <v>24000</v>
      </c>
    </row>
    <row r="23" spans="1:7" x14ac:dyDescent="0.3">
      <c r="D23" s="16"/>
    </row>
    <row r="24" spans="1:7" x14ac:dyDescent="0.3">
      <c r="B24" t="s">
        <v>159</v>
      </c>
      <c r="D24" s="25">
        <v>2400</v>
      </c>
      <c r="F24" s="26" t="s">
        <v>213</v>
      </c>
      <c r="G24" s="2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C64C-E8D6-4187-B619-907DC9AF57FB}">
  <dimension ref="A1:N1"/>
  <sheetViews>
    <sheetView workbookViewId="0">
      <selection activeCell="D9" sqref="D9"/>
    </sheetView>
  </sheetViews>
  <sheetFormatPr defaultRowHeight="14.4" x14ac:dyDescent="0.3"/>
  <sheetData>
    <row r="1" spans="1:14" ht="48" x14ac:dyDescent="0.3">
      <c r="A1" s="2" t="s">
        <v>1</v>
      </c>
      <c r="B1" s="3" t="s">
        <v>2</v>
      </c>
      <c r="C1" s="2" t="s">
        <v>3</v>
      </c>
      <c r="D1" s="3" t="s">
        <v>4</v>
      </c>
      <c r="E1" s="3" t="s">
        <v>5</v>
      </c>
      <c r="F1" s="2" t="s">
        <v>6</v>
      </c>
      <c r="G1" s="2" t="s">
        <v>7</v>
      </c>
      <c r="H1" s="4" t="s">
        <v>8</v>
      </c>
      <c r="I1" s="4" t="s">
        <v>9</v>
      </c>
      <c r="J1" s="3" t="s">
        <v>10</v>
      </c>
      <c r="K1" s="4" t="s">
        <v>11</v>
      </c>
      <c r="L1" s="4" t="s">
        <v>12</v>
      </c>
      <c r="N1" s="24" t="s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BC6A-7175-47B0-AB70-571F84D48363}">
  <dimension ref="B2:I21"/>
  <sheetViews>
    <sheetView workbookViewId="0">
      <selection activeCell="H6" sqref="H6"/>
    </sheetView>
  </sheetViews>
  <sheetFormatPr defaultRowHeight="14.4" x14ac:dyDescent="0.3"/>
  <cols>
    <col min="4" max="4" width="17.44140625" customWidth="1"/>
    <col min="5" max="6" width="14.88671875" style="16" customWidth="1"/>
  </cols>
  <sheetData>
    <row r="2" spans="2:6" ht="22.2" x14ac:dyDescent="0.45">
      <c r="B2" s="22" t="s">
        <v>214</v>
      </c>
    </row>
    <row r="5" spans="2:6" x14ac:dyDescent="0.3">
      <c r="B5" s="17" t="s">
        <v>215</v>
      </c>
      <c r="E5" s="16">
        <v>113813.17</v>
      </c>
    </row>
    <row r="7" spans="2:6" x14ac:dyDescent="0.3">
      <c r="B7" s="17" t="s">
        <v>216</v>
      </c>
      <c r="E7" s="16">
        <v>62368.52</v>
      </c>
    </row>
    <row r="9" spans="2:6" x14ac:dyDescent="0.3">
      <c r="B9" s="17" t="s">
        <v>217</v>
      </c>
      <c r="E9" s="16">
        <v>62368.52</v>
      </c>
    </row>
    <row r="11" spans="2:6" x14ac:dyDescent="0.3">
      <c r="B11" s="17" t="s">
        <v>218</v>
      </c>
    </row>
    <row r="13" spans="2:6" x14ac:dyDescent="0.3">
      <c r="B13" t="s">
        <v>219</v>
      </c>
      <c r="F13" s="16">
        <v>29430.14</v>
      </c>
    </row>
    <row r="14" spans="2:6" x14ac:dyDescent="0.3">
      <c r="B14" t="s">
        <v>220</v>
      </c>
      <c r="F14" s="16">
        <v>18000</v>
      </c>
    </row>
    <row r="15" spans="2:6" x14ac:dyDescent="0.3">
      <c r="B15" t="s">
        <v>221</v>
      </c>
      <c r="F15" s="16">
        <v>5330.19</v>
      </c>
    </row>
    <row r="17" spans="2:9" x14ac:dyDescent="0.3">
      <c r="B17" s="17" t="s">
        <v>222</v>
      </c>
      <c r="F17" s="16">
        <f>SUM(F13:F16)</f>
        <v>52760.33</v>
      </c>
    </row>
    <row r="19" spans="2:9" x14ac:dyDescent="0.3">
      <c r="E19" s="16">
        <v>176181.69</v>
      </c>
      <c r="F19" s="16">
        <v>52760.33</v>
      </c>
    </row>
    <row r="20" spans="2:9" x14ac:dyDescent="0.3">
      <c r="I20" t="s">
        <v>223</v>
      </c>
    </row>
    <row r="21" spans="2:9" x14ac:dyDescent="0.3">
      <c r="B21" s="17" t="s">
        <v>224</v>
      </c>
      <c r="F21" s="18">
        <v>123421.36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83dd17e9-5472-4fe1-9ca2-f885c18e80ac" xsi:nil="true"/>
    <lcf76f155ced4ddcb4097134ff3c332f xmlns="83dd17e9-5472-4fe1-9ca2-f885c18e80ac">
      <Terms xmlns="http://schemas.microsoft.com/office/infopath/2007/PartnerControls"/>
    </lcf76f155ced4ddcb4097134ff3c332f>
    <TaxCatchAll xmlns="8f5e082e-dd77-4841-a7db-a2f4149b45cc" xsi:nil="true"/>
    <Place_x002f_Date xmlns="83dd17e9-5472-4fe1-9ca2-f885c18e80ac" xsi:nil="true"/>
    <QuickInfo xmlns="83dd17e9-5472-4fe1-9ca2-f885c18e80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582CDF741478409A01BEB412440009" ma:contentTypeVersion="24" ma:contentTypeDescription="Create a new document." ma:contentTypeScope="" ma:versionID="ea5be7890900875ddfb0d29c0f20be9b">
  <xsd:schema xmlns:xsd="http://www.w3.org/2001/XMLSchema" xmlns:xs="http://www.w3.org/2001/XMLSchema" xmlns:p="http://schemas.microsoft.com/office/2006/metadata/properties" xmlns:ns2="83dd17e9-5472-4fe1-9ca2-f885c18e80ac" xmlns:ns3="8f5e082e-dd77-4841-a7db-a2f4149b45cc" targetNamespace="http://schemas.microsoft.com/office/2006/metadata/properties" ma:root="true" ma:fieldsID="bb5495aa1442b1a9724345c6466d5c17" ns2:_="" ns3:_="">
    <xsd:import namespace="83dd17e9-5472-4fe1-9ca2-f885c18e80ac"/>
    <xsd:import namespace="8f5e082e-dd77-4841-a7db-a2f4149b45cc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Place_x002f_Dat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QuickInfo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d17e9-5472-4fe1-9ca2-f885c18e80ac" elementFormDefault="qualified">
    <xsd:import namespace="http://schemas.microsoft.com/office/2006/documentManagement/types"/>
    <xsd:import namespace="http://schemas.microsoft.com/office/infopath/2007/PartnerControls"/>
    <xsd:element name="Date" ma:index="2" nillable="true" ma:displayName="Date" ma:format="DateOnly" ma:internalName="Date" ma:readOnly="false">
      <xsd:simpleType>
        <xsd:restriction base="dms:DateTime"/>
      </xsd:simpleType>
    </xsd:element>
    <xsd:element name="Place_x002f_Date" ma:index="4" nillable="true" ma:displayName="Place / Date" ma:description="Details of Hall / Course / Refreshemnts" ma:format="Dropdown" ma:internalName="Place_x002f_Date">
      <xsd:simpleType>
        <xsd:restriction base="dms:Note"/>
      </xsd:simpleType>
    </xsd:element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hidden="true" ma:internalName="MediaServiceLocation" ma:readOnly="true">
      <xsd:simpleType>
        <xsd:restriction base="dms:Text"/>
      </xsd:simpleType>
    </xsd:element>
    <xsd:element name="MediaServiceOCR" ma:index="15" nillable="true" ma:displayName="MediaServiceOCR" ma:hidden="true" ma:internalName="MediaServiceOCR" ma:readOnly="true">
      <xsd:simpleType>
        <xsd:restriction base="dms:Note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5f3ffa4-50f1-417d-9182-5f89bcc796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QuickInfo" ma:index="26" nillable="true" ma:displayName="Quick Info" ma:description="&#10;" ma:format="Dropdown" ma:internalName="QuickInfo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e082e-dd77-4841-a7db-a2f4149b45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014246ff-4733-41d0-9639-3068f1c4e215}" ma:internalName="TaxCatchAll" ma:readOnly="false" ma:showField="CatchAllData" ma:web="8f5e082e-dd77-4841-a7db-a2f4149b4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672E52-A8F4-4240-AA16-D64CD0DD5031}">
  <ds:schemaRefs>
    <ds:schemaRef ds:uri="http://schemas.microsoft.com/office/2006/metadata/properties"/>
    <ds:schemaRef ds:uri="http://schemas.microsoft.com/office/infopath/2007/PartnerControls"/>
    <ds:schemaRef ds:uri="83dd17e9-5472-4fe1-9ca2-f885c18e80ac"/>
    <ds:schemaRef ds:uri="8f5e082e-dd77-4841-a7db-a2f4149b45cc"/>
  </ds:schemaRefs>
</ds:datastoreItem>
</file>

<file path=customXml/itemProps2.xml><?xml version="1.0" encoding="utf-8"?>
<ds:datastoreItem xmlns:ds="http://schemas.openxmlformats.org/officeDocument/2006/customXml" ds:itemID="{776EBAE2-7E85-4570-8456-2C74785C6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d17e9-5472-4fe1-9ca2-f885c18e80ac"/>
    <ds:schemaRef ds:uri="8f5e082e-dd77-4841-a7db-a2f4149b4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90002F-0552-416B-A5DC-71ACB214C0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Sheet1</vt:lpstr>
      <vt:lpstr>Financial Workings 2526</vt:lpstr>
      <vt:lpstr> Main Spreadsheet</vt:lpstr>
      <vt:lpstr>Sheet2</vt:lpstr>
      <vt:lpstr> Covid 19 Relief Fund 2020</vt:lpstr>
      <vt:lpstr>Covid 19 Relief Fund 2021</vt:lpstr>
      <vt:lpstr> Cost of Living Grant - 2022</vt:lpstr>
      <vt:lpstr>Cost of Living Grant - 2023</vt:lpstr>
      <vt:lpstr>Cost of Living Grant 2024</vt:lpstr>
      <vt:lpstr>Sheet3</vt:lpstr>
      <vt:lpstr>Movement 01.09.22 - 31.08.23</vt:lpstr>
      <vt:lpstr>'Financial Workings 2526'!_Hlk52185009</vt:lpstr>
      <vt:lpstr>' Main Spreadsheet'!Print_Area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Brooks</dc:creator>
  <cp:keywords/>
  <dc:description/>
  <cp:lastModifiedBy>Heather Pinney</cp:lastModifiedBy>
  <cp:revision/>
  <cp:lastPrinted>2026-10-27T11:27:36Z</cp:lastPrinted>
  <dcterms:created xsi:type="dcterms:W3CDTF">2017-12-18T12:46:04Z</dcterms:created>
  <dcterms:modified xsi:type="dcterms:W3CDTF">2026-10-29T09:30:21Z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0x0101000F582CDF741478409A01BEB412440009</vt:lpwstr>
  </property>
  <property fmtid="{D5CDD505-2E9C-101B-9397-08002B2CF9AE}" pid="3" name="AuthorIds_UIVersion_1536">
    <vt:lpwstr>61</vt:lpwstr>
  </property>
  <property fmtid="{D5CDD505-2E9C-101B-9397-08002B2CF9AE}" pid="4" name="MediaServiceImageTags">
    <vt:lpwstr/>
  </property>
</Properties>
</file>